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13_ncr:1_{385533CE-2928-441B-8D66-F505A09B32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設定" sheetId="16" r:id="rId1"/>
    <sheet name="有形固定資産の明細" sheetId="15" r:id="rId2"/>
    <sheet name="有形固定資産に係る行政目的別の明細" sheetId="14" r:id="rId3"/>
    <sheet name="投資及び出資金の明細" sheetId="1" r:id="rId4"/>
    <sheet name="基金の明細" sheetId="2" r:id="rId5"/>
    <sheet name="貸付金の明細" sheetId="3" r:id="rId6"/>
    <sheet name="長期延滞債権の明細" sheetId="4" r:id="rId7"/>
    <sheet name="未収金の明細" sheetId="5" r:id="rId8"/>
    <sheet name="地方債等（借入先別）の明細" sheetId="6" r:id="rId9"/>
    <sheet name="地方債等（利率別）の明細" sheetId="7" r:id="rId10"/>
    <sheet name="地方債等（返済期間別）の明細" sheetId="8" r:id="rId11"/>
    <sheet name="特定の契約条項が付された地方債等の概要" sheetId="9" r:id="rId12"/>
    <sheet name="引当金の明細" sheetId="10" r:id="rId13"/>
    <sheet name="補助金等の明細" sheetId="11" r:id="rId14"/>
    <sheet name="財源の明細" sheetId="12" r:id="rId15"/>
    <sheet name="財源情報の明細" sheetId="17" r:id="rId16"/>
    <sheet name="資金の明細" sheetId="13" r:id="rId17"/>
  </sheets>
  <externalReferences>
    <externalReference r:id="rId18"/>
    <externalReference r:id="rId19"/>
  </externalReferences>
  <definedNames>
    <definedName name="_xlnm.Print_Titles" localSheetId="2">有形固定資産に係る行政目的別の明細!$1:$5</definedName>
    <definedName name="_xlnm.Print_Titles" localSheetId="1">有形固定資産の明細!$1:$5</definedName>
    <definedName name="X12Y01_13">'[1]13'!$U$24</definedName>
    <definedName name="X12Y03_13">'[1]13'!$Z$24</definedName>
    <definedName name="X12Y10_13">'[1]13'!$AG$24</definedName>
    <definedName name="X33Y02_13">'[1]13'!$Y$45</definedName>
    <definedName name="X33Y03_13">'[1]13'!$Z$45</definedName>
    <definedName name="X33Y10_13">'[1]13'!$AG$45</definedName>
    <definedName name="X34Y02_13">'[1]13'!$Y$46</definedName>
    <definedName name="X34Y03_13">'[1]13'!$Z$46</definedName>
    <definedName name="X34Y10_13">'[1]13'!$AG$46</definedName>
    <definedName name="X35Y02_13">'[1]13'!$Y$47</definedName>
    <definedName name="X35Y03_13">'[1]13'!$Z$47</definedName>
    <definedName name="X35Y10_13">'[1]13'!$AG$47</definedName>
    <definedName name="自治体名">設定!$B$1</definedName>
    <definedName name="単位">設定!$B$3</definedName>
    <definedName name="地方債種類">[2]地方債!$A$55:$A$63</definedName>
    <definedName name="年度">設定!$B$2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7" l="1"/>
  <c r="B8" i="17"/>
  <c r="E21" i="12"/>
  <c r="H6" i="8"/>
  <c r="D6" i="8"/>
  <c r="G6" i="8"/>
  <c r="F6" i="8"/>
  <c r="E6" i="8"/>
  <c r="C6" i="8"/>
  <c r="B6" i="8"/>
  <c r="B6" i="7"/>
  <c r="C6" i="7"/>
  <c r="B14" i="6"/>
  <c r="C14" i="6" s="1"/>
  <c r="C9" i="6"/>
  <c r="C10" i="6"/>
  <c r="C11" i="6"/>
  <c r="C12" i="6"/>
  <c r="C13" i="6"/>
  <c r="C8" i="6"/>
  <c r="B9" i="6"/>
  <c r="B10" i="6"/>
  <c r="B11" i="6"/>
  <c r="B12" i="6"/>
  <c r="B13" i="6"/>
  <c r="B8" i="6"/>
  <c r="D14" i="6"/>
  <c r="M22" i="14" l="1"/>
  <c r="J15" i="1"/>
  <c r="J16" i="1"/>
  <c r="G15" i="1"/>
  <c r="G16" i="1"/>
  <c r="E15" i="1"/>
  <c r="H15" i="1" s="1"/>
  <c r="I15" i="1" s="1"/>
  <c r="E16" i="1"/>
  <c r="H16" i="1" s="1"/>
  <c r="I16" i="1" s="1"/>
  <c r="D9" i="17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6" i="12"/>
  <c r="D27" i="11"/>
  <c r="B7" i="10"/>
  <c r="B8" i="10"/>
  <c r="B9" i="10"/>
  <c r="D8" i="10"/>
  <c r="D9" i="10"/>
  <c r="C8" i="10"/>
  <c r="C9" i="10"/>
  <c r="D7" i="10"/>
  <c r="C7" i="10"/>
  <c r="F18" i="2"/>
  <c r="G18" i="2" s="1"/>
  <c r="F19" i="2"/>
  <c r="G19" i="2" s="1"/>
  <c r="N9" i="14"/>
  <c r="M7" i="14"/>
  <c r="N7" i="14" s="1"/>
  <c r="M15" i="14"/>
  <c r="N15" i="14" s="1"/>
  <c r="C6" i="14"/>
  <c r="D6" i="14"/>
  <c r="E6" i="14"/>
  <c r="F6" i="14"/>
  <c r="G6" i="14"/>
  <c r="H6" i="14"/>
  <c r="C16" i="14"/>
  <c r="D16" i="14"/>
  <c r="E16" i="14"/>
  <c r="E23" i="14" s="1"/>
  <c r="F16" i="14"/>
  <c r="F23" i="14" s="1"/>
  <c r="G16" i="14"/>
  <c r="G23" i="14" s="1"/>
  <c r="H16" i="14"/>
  <c r="J22" i="14"/>
  <c r="N22" i="14" s="1"/>
  <c r="J21" i="14"/>
  <c r="M21" i="14" s="1"/>
  <c r="N21" i="14" s="1"/>
  <c r="J20" i="14"/>
  <c r="M20" i="14" s="1"/>
  <c r="N20" i="14" s="1"/>
  <c r="J19" i="14"/>
  <c r="M19" i="14" s="1"/>
  <c r="N19" i="14" s="1"/>
  <c r="J18" i="14"/>
  <c r="M18" i="14" s="1"/>
  <c r="N18" i="14" s="1"/>
  <c r="J17" i="14"/>
  <c r="M17" i="14" s="1"/>
  <c r="N17" i="14" s="1"/>
  <c r="D23" i="14"/>
  <c r="B16" i="14"/>
  <c r="J15" i="14"/>
  <c r="J14" i="14"/>
  <c r="M14" i="14" s="1"/>
  <c r="N14" i="14" s="1"/>
  <c r="J13" i="14"/>
  <c r="M13" i="14" s="1"/>
  <c r="N13" i="14" s="1"/>
  <c r="J12" i="14"/>
  <c r="M12" i="14" s="1"/>
  <c r="N12" i="14" s="1"/>
  <c r="J11" i="14"/>
  <c r="M11" i="14" s="1"/>
  <c r="N11" i="14" s="1"/>
  <c r="J10" i="14"/>
  <c r="M10" i="14" s="1"/>
  <c r="N10" i="14" s="1"/>
  <c r="J9" i="14"/>
  <c r="M9" i="14" s="1"/>
  <c r="J8" i="14"/>
  <c r="M8" i="14" s="1"/>
  <c r="N8" i="14" s="1"/>
  <c r="J7" i="14"/>
  <c r="B6" i="14"/>
  <c r="G16" i="15"/>
  <c r="F16" i="15"/>
  <c r="C16" i="15"/>
  <c r="D16" i="15"/>
  <c r="B16" i="15"/>
  <c r="E7" i="15"/>
  <c r="H7" i="15" s="1"/>
  <c r="E8" i="15"/>
  <c r="H8" i="15" s="1"/>
  <c r="E9" i="15"/>
  <c r="H9" i="15" s="1"/>
  <c r="E10" i="15"/>
  <c r="H10" i="15" s="1"/>
  <c r="E11" i="15"/>
  <c r="H11" i="15" s="1"/>
  <c r="E12" i="15"/>
  <c r="H12" i="15" s="1"/>
  <c r="E13" i="15"/>
  <c r="H13" i="15" s="1"/>
  <c r="E14" i="15"/>
  <c r="H14" i="15" s="1"/>
  <c r="E15" i="15"/>
  <c r="H15" i="15" s="1"/>
  <c r="E17" i="15"/>
  <c r="H17" i="15" s="1"/>
  <c r="E18" i="15"/>
  <c r="H18" i="15" s="1"/>
  <c r="E19" i="15"/>
  <c r="H19" i="15" s="1"/>
  <c r="E20" i="15"/>
  <c r="H20" i="15" s="1"/>
  <c r="E21" i="15"/>
  <c r="H21" i="15" s="1"/>
  <c r="E22" i="15"/>
  <c r="H22" i="15" s="1"/>
  <c r="C6" i="15"/>
  <c r="D6" i="15"/>
  <c r="F6" i="15"/>
  <c r="G6" i="15"/>
  <c r="B6" i="15"/>
  <c r="B12" i="4"/>
  <c r="E11" i="4" s="1"/>
  <c r="E6" i="4"/>
  <c r="C4" i="4"/>
  <c r="E6" i="5"/>
  <c r="E12" i="5"/>
  <c r="B12" i="5"/>
  <c r="E11" i="5" s="1"/>
  <c r="C18" i="17"/>
  <c r="B9" i="17"/>
  <c r="F9" i="17"/>
  <c r="B10" i="17"/>
  <c r="C10" i="17"/>
  <c r="D10" i="17"/>
  <c r="F10" i="17"/>
  <c r="B11" i="17"/>
  <c r="C11" i="17"/>
  <c r="D11" i="17"/>
  <c r="F11" i="17"/>
  <c r="D12" i="17"/>
  <c r="E21" i="17"/>
  <c r="E12" i="17" s="1"/>
  <c r="E20" i="17"/>
  <c r="E11" i="17" s="1"/>
  <c r="E19" i="17"/>
  <c r="E10" i="17" s="1"/>
  <c r="E28" i="12"/>
  <c r="C21" i="17" s="1"/>
  <c r="C12" i="17" s="1"/>
  <c r="E23" i="12"/>
  <c r="E22" i="12"/>
  <c r="B12" i="17" l="1"/>
  <c r="G28" i="12"/>
  <c r="F23" i="15"/>
  <c r="D17" i="17"/>
  <c r="D8" i="17" s="1"/>
  <c r="E18" i="17"/>
  <c r="E9" i="17" s="1"/>
  <c r="C9" i="17"/>
  <c r="F9" i="10"/>
  <c r="H9" i="10" s="1"/>
  <c r="F8" i="10"/>
  <c r="H8" i="10" s="1"/>
  <c r="B20" i="5"/>
  <c r="B20" i="4"/>
  <c r="H23" i="14"/>
  <c r="J16" i="14"/>
  <c r="M16" i="14" s="1"/>
  <c r="N16" i="14" s="1"/>
  <c r="C23" i="14"/>
  <c r="J6" i="14"/>
  <c r="M6" i="14" s="1"/>
  <c r="N6" i="14" s="1"/>
  <c r="B23" i="14"/>
  <c r="B23" i="15"/>
  <c r="E16" i="15"/>
  <c r="H16" i="15" s="1"/>
  <c r="D23" i="15"/>
  <c r="C23" i="15"/>
  <c r="E6" i="15"/>
  <c r="H6" i="15" s="1"/>
  <c r="G23" i="15"/>
  <c r="E12" i="4"/>
  <c r="C17" i="17"/>
  <c r="C8" i="17" s="1"/>
  <c r="E17" i="17" l="1"/>
  <c r="E8" i="17" s="1"/>
  <c r="J23" i="14"/>
  <c r="M23" i="14" s="1"/>
  <c r="N23" i="14" s="1"/>
  <c r="E23" i="15"/>
  <c r="H23" i="15" s="1"/>
  <c r="F17" i="17" l="1"/>
  <c r="F8" i="17" s="1"/>
  <c r="F21" i="17" l="1"/>
  <c r="F12" i="17" s="1"/>
  <c r="E17" i="1"/>
  <c r="G17" i="1"/>
  <c r="J17" i="1"/>
  <c r="E18" i="1"/>
  <c r="H18" i="1" s="1"/>
  <c r="I18" i="1" s="1"/>
  <c r="G18" i="1"/>
  <c r="J18" i="1"/>
  <c r="E35" i="1"/>
  <c r="G35" i="1"/>
  <c r="K35" i="1"/>
  <c r="H17" i="1" l="1"/>
  <c r="I17" i="1" s="1"/>
  <c r="H35" i="1"/>
  <c r="I35" i="1" s="1"/>
  <c r="J35" i="1" s="1"/>
  <c r="F7" i="2" l="1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/>
  <c r="F20" i="2"/>
  <c r="G20" i="2" s="1"/>
  <c r="F8" i="3"/>
  <c r="B7" i="13"/>
  <c r="E26" i="12" l="1"/>
  <c r="G26" i="12" s="1"/>
  <c r="E25" i="12"/>
  <c r="G25" i="12" s="1"/>
  <c r="E20" i="12"/>
  <c r="D9" i="11" l="1"/>
  <c r="D29" i="11" l="1"/>
  <c r="A6" i="8" l="1"/>
  <c r="E24" i="12"/>
  <c r="B4" i="13"/>
  <c r="A3" i="13"/>
  <c r="A2" i="13"/>
  <c r="F4" i="17"/>
  <c r="A3" i="17"/>
  <c r="A2" i="17"/>
  <c r="E4" i="12"/>
  <c r="A3" i="12"/>
  <c r="A2" i="12"/>
  <c r="E4" i="11"/>
  <c r="A3" i="11"/>
  <c r="A2" i="11"/>
  <c r="E10" i="10"/>
  <c r="D10" i="10"/>
  <c r="F4" i="10"/>
  <c r="A3" i="10"/>
  <c r="A2" i="10"/>
  <c r="B4" i="9"/>
  <c r="A3" i="9"/>
  <c r="A2" i="9"/>
  <c r="A3" i="8"/>
  <c r="A2" i="8"/>
  <c r="A6" i="7"/>
  <c r="A3" i="7"/>
  <c r="A2" i="7"/>
  <c r="K19" i="6"/>
  <c r="J19" i="6"/>
  <c r="I19" i="6"/>
  <c r="H19" i="6"/>
  <c r="G19" i="6"/>
  <c r="F19" i="6"/>
  <c r="E19" i="6"/>
  <c r="D19" i="6"/>
  <c r="K4" i="6"/>
  <c r="A3" i="6"/>
  <c r="A2" i="6"/>
  <c r="B10" i="5"/>
  <c r="C4" i="5"/>
  <c r="A3" i="5"/>
  <c r="A2" i="5"/>
  <c r="B10" i="4"/>
  <c r="B21" i="4" s="1"/>
  <c r="A3" i="4"/>
  <c r="A2" i="4"/>
  <c r="E9" i="3"/>
  <c r="D9" i="3"/>
  <c r="C9" i="3"/>
  <c r="B9" i="3"/>
  <c r="F7" i="3"/>
  <c r="F4" i="3"/>
  <c r="A3" i="3"/>
  <c r="A2" i="3"/>
  <c r="E21" i="2"/>
  <c r="D21" i="2"/>
  <c r="C21" i="2"/>
  <c r="B21" i="2"/>
  <c r="F6" i="2"/>
  <c r="G4" i="2"/>
  <c r="A3" i="2"/>
  <c r="A2" i="2"/>
  <c r="F40" i="1"/>
  <c r="D40" i="1"/>
  <c r="C40" i="1"/>
  <c r="B40" i="1"/>
  <c r="K39" i="1"/>
  <c r="G39" i="1"/>
  <c r="E39" i="1"/>
  <c r="K38" i="1"/>
  <c r="G38" i="1"/>
  <c r="E38" i="1"/>
  <c r="K37" i="1"/>
  <c r="G37" i="1"/>
  <c r="E37" i="1"/>
  <c r="K36" i="1"/>
  <c r="G36" i="1"/>
  <c r="E36" i="1"/>
  <c r="K34" i="1"/>
  <c r="G34" i="1"/>
  <c r="E34" i="1"/>
  <c r="K33" i="1"/>
  <c r="G33" i="1"/>
  <c r="E33" i="1"/>
  <c r="K32" i="1"/>
  <c r="G32" i="1"/>
  <c r="E32" i="1"/>
  <c r="K31" i="1"/>
  <c r="G31" i="1"/>
  <c r="E31" i="1"/>
  <c r="K30" i="1"/>
  <c r="G30" i="1"/>
  <c r="E30" i="1"/>
  <c r="K29" i="1"/>
  <c r="G29" i="1"/>
  <c r="E29" i="1"/>
  <c r="K28" i="1"/>
  <c r="G28" i="1"/>
  <c r="E28" i="1"/>
  <c r="K27" i="1"/>
  <c r="G27" i="1"/>
  <c r="E27" i="1"/>
  <c r="K26" i="1"/>
  <c r="G26" i="1"/>
  <c r="E26" i="1"/>
  <c r="K25" i="1"/>
  <c r="G25" i="1"/>
  <c r="E25" i="1"/>
  <c r="K24" i="1"/>
  <c r="G24" i="1"/>
  <c r="E24" i="1"/>
  <c r="K23" i="1"/>
  <c r="G23" i="1"/>
  <c r="E23" i="1"/>
  <c r="K21" i="1"/>
  <c r="F19" i="1"/>
  <c r="D19" i="1"/>
  <c r="C19" i="1"/>
  <c r="B19" i="1"/>
  <c r="J14" i="1"/>
  <c r="G14" i="1"/>
  <c r="E14" i="1"/>
  <c r="J12" i="1"/>
  <c r="E10" i="1"/>
  <c r="C10" i="1"/>
  <c r="B10" i="1"/>
  <c r="F9" i="1"/>
  <c r="D9" i="1"/>
  <c r="F8" i="1"/>
  <c r="D8" i="1"/>
  <c r="F7" i="1"/>
  <c r="D7" i="1"/>
  <c r="H5" i="1"/>
  <c r="A3" i="1"/>
  <c r="A2" i="1"/>
  <c r="A3" i="14"/>
  <c r="A2" i="14"/>
  <c r="H4" i="15"/>
  <c r="A3" i="15"/>
  <c r="A2" i="15"/>
  <c r="F8" i="4" l="1"/>
  <c r="C8" i="4" s="1"/>
  <c r="F7" i="4"/>
  <c r="C7" i="4" s="1"/>
  <c r="F9" i="4"/>
  <c r="C9" i="4" s="1"/>
  <c r="F15" i="4"/>
  <c r="C15" i="4" s="1"/>
  <c r="F14" i="4"/>
  <c r="C14" i="4" s="1"/>
  <c r="E21" i="4"/>
  <c r="F19" i="4"/>
  <c r="C19" i="4" s="1"/>
  <c r="F13" i="4"/>
  <c r="C13" i="4" s="1"/>
  <c r="F18" i="4"/>
  <c r="C18" i="4" s="1"/>
  <c r="F17" i="4"/>
  <c r="C17" i="4" s="1"/>
  <c r="F16" i="4"/>
  <c r="C16" i="4" s="1"/>
  <c r="E27" i="12"/>
  <c r="G9" i="1"/>
  <c r="H9" i="1" s="1"/>
  <c r="H30" i="1"/>
  <c r="I30" i="1" s="1"/>
  <c r="J30" i="1" s="1"/>
  <c r="G8" i="1"/>
  <c r="H8" i="1" s="1"/>
  <c r="H36" i="1"/>
  <c r="I36" i="1" s="1"/>
  <c r="J36" i="1" s="1"/>
  <c r="H38" i="1"/>
  <c r="I38" i="1" s="1"/>
  <c r="J38" i="1" s="1"/>
  <c r="H37" i="1"/>
  <c r="I37" i="1" s="1"/>
  <c r="J37" i="1" s="1"/>
  <c r="F9" i="3"/>
  <c r="J19" i="1"/>
  <c r="H39" i="1"/>
  <c r="I39" i="1" s="1"/>
  <c r="J39" i="1" s="1"/>
  <c r="F21" i="2"/>
  <c r="G21" i="2" s="1"/>
  <c r="G6" i="2"/>
  <c r="K40" i="1"/>
  <c r="H23" i="1"/>
  <c r="I23" i="1" s="1"/>
  <c r="J23" i="1" s="1"/>
  <c r="H14" i="1"/>
  <c r="F10" i="1"/>
  <c r="H7" i="1"/>
  <c r="D10" i="1"/>
  <c r="G7" i="1"/>
  <c r="G10" i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E19" i="1"/>
  <c r="E40" i="1"/>
  <c r="H10" i="1" l="1"/>
  <c r="C20" i="4"/>
  <c r="C10" i="4"/>
  <c r="E29" i="12"/>
  <c r="G29" i="12" s="1"/>
  <c r="I14" i="1"/>
  <c r="I19" i="1" s="1"/>
  <c r="H19" i="1"/>
  <c r="H40" i="1"/>
  <c r="E20" i="4" l="1"/>
  <c r="C21" i="4"/>
  <c r="J40" i="1"/>
  <c r="I40" i="1"/>
  <c r="C10" i="10"/>
  <c r="B21" i="5" l="1"/>
  <c r="F8" i="5" l="1"/>
  <c r="C8" i="5" s="1"/>
  <c r="F9" i="5"/>
  <c r="C9" i="5" s="1"/>
  <c r="F7" i="5"/>
  <c r="C7" i="5" s="1"/>
  <c r="E21" i="5"/>
  <c r="F13" i="5"/>
  <c r="C13" i="5" s="1"/>
  <c r="F14" i="5"/>
  <c r="C14" i="5" s="1"/>
  <c r="F15" i="5"/>
  <c r="C15" i="5" s="1"/>
  <c r="F16" i="5"/>
  <c r="C16" i="5" s="1"/>
  <c r="F17" i="5"/>
  <c r="C17" i="5" s="1"/>
  <c r="F18" i="5"/>
  <c r="C18" i="5" s="1"/>
  <c r="F19" i="5"/>
  <c r="C19" i="5" s="1"/>
  <c r="C10" i="5" l="1"/>
  <c r="C20" i="5"/>
  <c r="E20" i="5" l="1"/>
  <c r="C21" i="5"/>
  <c r="F7" i="10"/>
  <c r="F10" i="10" s="1"/>
  <c r="B10" i="10"/>
  <c r="H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7" authorId="0" shapeId="0" xr:uid="{987748C0-47A3-4B4E-AF3A-504AC33FCCB4}">
      <text>
        <r>
          <rPr>
            <b/>
            <sz val="9"/>
            <color indexed="81"/>
            <rFont val="MS P ゴシック"/>
            <family val="3"/>
            <charset val="128"/>
          </rPr>
          <t>NWより
＋表示</t>
        </r>
      </text>
    </comment>
    <comment ref="B18" authorId="0" shapeId="0" xr:uid="{D1ED5DA1-D439-4658-8556-6AE1934A8CE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NWより
</t>
        </r>
      </text>
    </comment>
    <comment ref="D18" authorId="0" shapeId="0" xr:uid="{1DE0D769-ADF2-4223-8394-738BCF21BDB5}">
      <text>
        <r>
          <rPr>
            <b/>
            <sz val="9"/>
            <color indexed="81"/>
            <rFont val="MS P ゴシック"/>
            <family val="3"/>
            <charset val="128"/>
          </rPr>
          <t>決算統計
13表　普通建設事業費／地方債</t>
        </r>
      </text>
    </comment>
    <comment ref="B19" authorId="0" shapeId="0" xr:uid="{DCB9B4F6-1354-49FB-B5F4-91BA8B2EF6E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NWより
</t>
        </r>
      </text>
    </comment>
    <comment ref="B20" authorId="0" shapeId="0" xr:uid="{3ED2D5F7-63D9-4BE9-A767-D62B18C4DAC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NW資産評価差額
NW無償所管換等
NWその他
</t>
        </r>
      </text>
    </comment>
    <comment ref="D21" authorId="0" shapeId="0" xr:uid="{09E681DD-756A-4971-A9C4-A50B91FC1A70}">
      <text>
        <r>
          <rPr>
            <sz val="9"/>
            <color indexed="81"/>
            <rFont val="MS P ゴシック"/>
            <family val="3"/>
            <charset val="128"/>
          </rPr>
          <t xml:space="preserve">CF地方債発行収入
</t>
        </r>
      </text>
    </comment>
  </commentList>
</comments>
</file>

<file path=xl/sharedStrings.xml><?xml version="1.0" encoding="utf-8"?>
<sst xmlns="http://schemas.openxmlformats.org/spreadsheetml/2006/main" count="427" uniqueCount="251">
  <si>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</si>
  <si>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</si>
  <si>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</si>
  <si>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</si>
  <si>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</si>
  <si>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</si>
  <si>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</si>
  <si>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</si>
  <si>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</si>
  <si>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</si>
  <si>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</si>
  <si>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</si>
  <si>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</si>
  <si>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</si>
  <si>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</si>
  <si>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</si>
  <si>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</si>
  <si>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</si>
  <si>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</si>
  <si>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</si>
  <si>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</si>
  <si>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</si>
  <si>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</si>
  <si>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</si>
  <si>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</si>
  <si>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</si>
  <si>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</si>
  <si>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</si>
  <si>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</si>
  <si>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</si>
  <si>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</si>
  <si>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</si>
  <si>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</si>
  <si>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</si>
  <si>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</si>
  <si>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</si>
  <si>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</si>
  <si>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</si>
  <si>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</si>
  <si>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</si>
  <si>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</si>
  <si>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</si>
  <si>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</si>
  <si>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</si>
  <si>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</si>
  <si>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</si>
  <si>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</si>
  <si>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</si>
  <si>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</si>
  <si>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</si>
  <si>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</si>
  <si>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</si>
  <si>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</si>
  <si>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</si>
  <si>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</si>
  <si>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</si>
  <si>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その他</t>
  </si>
  <si>
    <t>【特別分】</t>
  </si>
  <si>
    <t>　合計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</si>
  <si>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</si>
  <si>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</si>
  <si>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</si>
  <si>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</si>
  <si>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</si>
  <si>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</si>
  <si>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</si>
  <si>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</si>
  <si>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</si>
  <si>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</si>
  <si>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</si>
  <si>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</si>
  <si>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</si>
  <si>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</si>
  <si>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</si>
  <si>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</si>
  <si>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</si>
  <si>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</si>
  <si>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</si>
  <si>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</si>
  <si>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</si>
  <si>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</si>
  <si>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</si>
  <si>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</si>
  <si>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</si>
  <si>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</si>
  <si>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</si>
  <si>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</si>
  <si>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</si>
  <si>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</si>
  <si>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</si>
  <si>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</si>
  <si>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</si>
  <si>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</si>
  <si>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</si>
  <si>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</si>
  <si>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</si>
  <si>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</si>
  <si>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</si>
  <si>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</si>
  <si>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</si>
  <si>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</si>
  <si>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</si>
  <si>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</si>
  <si>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資金の明細</t>
  </si>
  <si>
    <t>物品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</si>
  <si>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</si>
  <si>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</si>
  <si>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</si>
  <si>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</si>
  <si>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</si>
  <si>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</si>
  <si>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</si>
  <si>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</si>
  <si>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</si>
  <si>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</si>
  <si>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</si>
  <si>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</si>
  <si>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</si>
  <si>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</si>
  <si>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</si>
  <si>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</si>
  <si>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</si>
  <si>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</si>
  <si>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差引本年度末残高_x000D_
(D)-(E)_x000D_
(G)</t>
  </si>
  <si>
    <t>本年度償却額_x000D_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</si>
  <si>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</si>
  <si>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</si>
  <si>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</si>
  <si>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</si>
  <si>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</si>
  <si>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有形固定資産の明細</t>
  </si>
  <si>
    <t>自治体名</t>
    <rPh sb="0" eb="4">
      <t>ジチタイメイ</t>
    </rPh>
    <phoneticPr fontId="6"/>
  </si>
  <si>
    <t>年度</t>
    <rPh sb="0" eb="2">
      <t>ネンド</t>
    </rPh>
    <phoneticPr fontId="6"/>
  </si>
  <si>
    <t>単位</t>
    <rPh sb="0" eb="2">
      <t>タンイ</t>
    </rPh>
    <phoneticPr fontId="6"/>
  </si>
  <si>
    <t>-</t>
    <phoneticPr fontId="6"/>
  </si>
  <si>
    <t>退職手当引当金</t>
    <rPh sb="0" eb="7">
      <t>タイショクテアテヒキアテキン</t>
    </rPh>
    <phoneticPr fontId="6"/>
  </si>
  <si>
    <t>賞与引当金</t>
    <rPh sb="0" eb="5">
      <t>ショウヨヒキアテキン</t>
    </rPh>
    <phoneticPr fontId="6"/>
  </si>
  <si>
    <t>国庫支出金</t>
    <rPh sb="0" eb="5">
      <t>コッコシシュツキン</t>
    </rPh>
    <phoneticPr fontId="6"/>
  </si>
  <si>
    <t>県支出金</t>
    <rPh sb="0" eb="4">
      <t>ケンシシュツキン</t>
    </rPh>
    <phoneticPr fontId="6"/>
  </si>
  <si>
    <t>要求払預金</t>
  </si>
  <si>
    <t>分担金及び負担金</t>
  </si>
  <si>
    <t>貸付金・基金等の増加</t>
  </si>
  <si>
    <t>有形固定資産等の増加</t>
  </si>
  <si>
    <t>純行政コスト</t>
  </si>
  <si>
    <t>地方債等</t>
  </si>
  <si>
    <t>内訳</t>
  </si>
  <si>
    <t>災害復旧</t>
  </si>
  <si>
    <t>教育・福祉施設</t>
  </si>
  <si>
    <t>一般単独事業</t>
  </si>
  <si>
    <t>臨時財政対策債</t>
    <phoneticPr fontId="6"/>
  </si>
  <si>
    <t>減税補てん債</t>
    <phoneticPr fontId="6"/>
  </si>
  <si>
    <t>その他</t>
    <phoneticPr fontId="6"/>
  </si>
  <si>
    <t>利子割交付金</t>
  </si>
  <si>
    <t>配当割交付金</t>
  </si>
  <si>
    <t>株式等譲渡所得割交付金</t>
  </si>
  <si>
    <t>法人事業税交付金</t>
  </si>
  <si>
    <t>地方消費税交付金</t>
  </si>
  <si>
    <t>環境性能割交付金</t>
  </si>
  <si>
    <t>地方特例交付金</t>
  </si>
  <si>
    <t>地方交付税</t>
  </si>
  <si>
    <t>交通安全対策特別交付金</t>
  </si>
  <si>
    <t>地方債等（利率別）の明細</t>
    <phoneticPr fontId="6"/>
  </si>
  <si>
    <t>（単位：円）</t>
  </si>
  <si>
    <t>財源情報の明細</t>
    <phoneticPr fontId="6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</si>
  <si>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3"/>
  </si>
  <si>
    <t>小計</t>
    <rPh sb="0" eb="2">
      <t>ショウケイ</t>
    </rPh>
    <phoneticPr fontId="6"/>
  </si>
  <si>
    <t>寄附金</t>
    <rPh sb="0" eb="3">
      <t>キフキン</t>
    </rPh>
    <phoneticPr fontId="6"/>
  </si>
  <si>
    <t>令和６年度</t>
    <rPh sb="0" eb="2">
      <t>レイワ</t>
    </rPh>
    <rPh sb="3" eb="5">
      <t>ネンド</t>
    </rPh>
    <phoneticPr fontId="6"/>
  </si>
  <si>
    <t>-</t>
  </si>
  <si>
    <t>（満期保有目的有価証券）</t>
    <rPh sb="1" eb="3">
      <t>マンキ</t>
    </rPh>
    <rPh sb="3" eb="5">
      <t>ホユウ</t>
    </rPh>
    <rPh sb="5" eb="7">
      <t>モクテキ</t>
    </rPh>
    <rPh sb="7" eb="9">
      <t>ユウカ</t>
    </rPh>
    <rPh sb="9" eb="11">
      <t>ショウケン</t>
    </rPh>
    <phoneticPr fontId="6"/>
  </si>
  <si>
    <t>税等未収金</t>
    <rPh sb="0" eb="5">
      <t>ゼイトウミシュウキン</t>
    </rPh>
    <phoneticPr fontId="2"/>
  </si>
  <si>
    <t>その他未収金</t>
    <rPh sb="2" eb="6">
      <t>タミシュウキン</t>
    </rPh>
    <phoneticPr fontId="2"/>
  </si>
  <si>
    <t>　町民税(個人)</t>
    <rPh sb="1" eb="3">
      <t>チョウミン</t>
    </rPh>
    <rPh sb="3" eb="4">
      <t>ゼイ</t>
    </rPh>
    <rPh sb="5" eb="7">
      <t>コジン</t>
    </rPh>
    <phoneticPr fontId="2"/>
  </si>
  <si>
    <t>　町民税(法人)</t>
    <rPh sb="1" eb="3">
      <t>チョウミン</t>
    </rPh>
    <rPh sb="3" eb="4">
      <t>ゼイ</t>
    </rPh>
    <rPh sb="5" eb="7">
      <t>ホウジン</t>
    </rPh>
    <phoneticPr fontId="2"/>
  </si>
  <si>
    <t>　固定資産税</t>
    <rPh sb="1" eb="3">
      <t>コテイ</t>
    </rPh>
    <rPh sb="3" eb="6">
      <t>シサンゼイ</t>
    </rPh>
    <phoneticPr fontId="2"/>
  </si>
  <si>
    <t>　軽自動車税</t>
    <rPh sb="1" eb="5">
      <t>ケイジドウシャ</t>
    </rPh>
    <rPh sb="5" eb="6">
      <t>ゼイ</t>
    </rPh>
    <phoneticPr fontId="2"/>
  </si>
  <si>
    <t>地方譲与税</t>
    <phoneticPr fontId="6"/>
  </si>
  <si>
    <t>その他</t>
    <rPh sb="2" eb="3">
      <t>ホカ</t>
    </rPh>
    <phoneticPr fontId="6"/>
  </si>
  <si>
    <t>　その他</t>
    <rPh sb="3" eb="4">
      <t>タ</t>
    </rPh>
    <phoneticPr fontId="5"/>
  </si>
  <si>
    <t>町税</t>
    <rPh sb="0" eb="1">
      <t>マチ</t>
    </rPh>
    <rPh sb="1" eb="2">
      <t>ゼイ</t>
    </rPh>
    <phoneticPr fontId="6"/>
  </si>
  <si>
    <t>←決算書　国庫支出金</t>
    <rPh sb="1" eb="4">
      <t>ケッサンショ</t>
    </rPh>
    <rPh sb="5" eb="10">
      <t>コッコシシュツキン</t>
    </rPh>
    <phoneticPr fontId="6"/>
  </si>
  <si>
    <t>←決算書　県支出金</t>
    <rPh sb="1" eb="4">
      <t>ケッサンショ</t>
    </rPh>
    <rPh sb="5" eb="9">
      <t>ケンシシュツキン</t>
    </rPh>
    <phoneticPr fontId="6"/>
  </si>
  <si>
    <t>←決算統計　13表　国庫支出金</t>
    <rPh sb="1" eb="5">
      <t>ケッサントウケイ</t>
    </rPh>
    <rPh sb="8" eb="9">
      <t>ヒョウ</t>
    </rPh>
    <rPh sb="10" eb="15">
      <t>コッコシシュツキン</t>
    </rPh>
    <phoneticPr fontId="6"/>
  </si>
  <si>
    <t>←決算統計　13表　都道府県支出金</t>
    <rPh sb="1" eb="5">
      <t>ケッサントウケイ</t>
    </rPh>
    <rPh sb="8" eb="9">
      <t>ヒョウ</t>
    </rPh>
    <rPh sb="10" eb="14">
      <t>トドウフケン</t>
    </rPh>
    <rPh sb="14" eb="17">
      <t>シシュツキン</t>
    </rPh>
    <phoneticPr fontId="6"/>
  </si>
  <si>
    <t>←NW　財源</t>
    <rPh sb="4" eb="6">
      <t>ザイゲン</t>
    </rPh>
    <phoneticPr fontId="6"/>
  </si>
  <si>
    <t>←NW　国県等補助金</t>
    <rPh sb="5" eb="6">
      <t>ケン</t>
    </rPh>
    <phoneticPr fontId="6"/>
  </si>
  <si>
    <t>←BS未収金（貸付金）</t>
    <rPh sb="7" eb="10">
      <t>カシツケキン</t>
    </rPh>
    <phoneticPr fontId="6"/>
  </si>
  <si>
    <t>←残高試算表　BS未収金　税等未収金　期末簿価</t>
    <rPh sb="1" eb="6">
      <t>ザンダカシサンヒョウ</t>
    </rPh>
    <rPh sb="9" eb="12">
      <t>ミシュウキン</t>
    </rPh>
    <rPh sb="13" eb="15">
      <t>ゼイトウ</t>
    </rPh>
    <rPh sb="15" eb="18">
      <t>ミシュウキン</t>
    </rPh>
    <rPh sb="19" eb="23">
      <t>キマツボカ</t>
    </rPh>
    <phoneticPr fontId="6"/>
  </si>
  <si>
    <t>←残高試算表　BS未収金　未収金　期末簿価</t>
    <rPh sb="1" eb="6">
      <t>ザンダカシサンヒョウ</t>
    </rPh>
    <rPh sb="9" eb="12">
      <t>ミシュウキン</t>
    </rPh>
    <rPh sb="13" eb="16">
      <t>ミシュウキン</t>
    </rPh>
    <rPh sb="17" eb="21">
      <t>キマツボカ</t>
    </rPh>
    <phoneticPr fontId="6"/>
  </si>
  <si>
    <t>←残高試算表　BS　流動資産／徴収不能引当金　期末簿価</t>
    <rPh sb="1" eb="6">
      <t>ザンダカシサンヒョウ</t>
    </rPh>
    <rPh sb="23" eb="27">
      <t>キマツボカ</t>
    </rPh>
    <phoneticPr fontId="6"/>
  </si>
  <si>
    <t>←BS未収金</t>
    <phoneticPr fontId="6"/>
  </si>
  <si>
    <t>検算と調整</t>
    <rPh sb="0" eb="2">
      <t>ケンザン</t>
    </rPh>
    <rPh sb="3" eb="5">
      <t>チョウセイ</t>
    </rPh>
    <phoneticPr fontId="6"/>
  </si>
  <si>
    <t>←BS長期延滞債権（貸付金）</t>
    <rPh sb="3" eb="9">
      <t>チョウキエンタイサイケン</t>
    </rPh>
    <rPh sb="10" eb="13">
      <t>カシツケキン</t>
    </rPh>
    <phoneticPr fontId="6"/>
  </si>
  <si>
    <t>←残高試算表　BS長期延滞債権（税等未収金）　期末簿価</t>
    <rPh sb="1" eb="6">
      <t>ザンダカシサンヒョウ</t>
    </rPh>
    <rPh sb="9" eb="15">
      <t>チョウキエンタイサイケン</t>
    </rPh>
    <rPh sb="16" eb="18">
      <t>ゼイトウ</t>
    </rPh>
    <rPh sb="18" eb="21">
      <t>ミシュウキン</t>
    </rPh>
    <rPh sb="23" eb="27">
      <t>キマツボカ</t>
    </rPh>
    <phoneticPr fontId="6"/>
  </si>
  <si>
    <t>←残高試算表　BS長期延滞債権（未収金）　期末簿価</t>
    <rPh sb="1" eb="6">
      <t>ザンダカシサンヒョウ</t>
    </rPh>
    <rPh sb="9" eb="15">
      <t>チョウキエンタイサイケン</t>
    </rPh>
    <rPh sb="16" eb="19">
      <t>ミシュウキン</t>
    </rPh>
    <rPh sb="21" eb="25">
      <t>キマツボカ</t>
    </rPh>
    <phoneticPr fontId="6"/>
  </si>
  <si>
    <t>←残高試算表　BS　固定資産／徴収不能引当金　期末簿価</t>
    <rPh sb="1" eb="6">
      <t>ザンダカシサンヒョウ</t>
    </rPh>
    <rPh sb="10" eb="12">
      <t>コテイ</t>
    </rPh>
    <rPh sb="23" eb="27">
      <t>キマツボカ</t>
    </rPh>
    <phoneticPr fontId="6"/>
  </si>
  <si>
    <t>←BS長期延滞債権</t>
    <rPh sb="3" eb="9">
      <t>チョウキエンタイサイケン</t>
    </rPh>
    <phoneticPr fontId="6"/>
  </si>
  <si>
    <t>有形固定資産の明細合計</t>
    <rPh sb="0" eb="6">
      <t>ユウケイコテイシサン</t>
    </rPh>
    <rPh sb="7" eb="9">
      <t>メイサイ</t>
    </rPh>
    <rPh sb="9" eb="11">
      <t>ゴウケイ</t>
    </rPh>
    <phoneticPr fontId="6"/>
  </si>
  <si>
    <t>その他調整（値貼付）</t>
    <rPh sb="2" eb="3">
      <t>ホカ</t>
    </rPh>
    <rPh sb="3" eb="5">
      <t>チョウセイ</t>
    </rPh>
    <rPh sb="6" eb="7">
      <t>アタイ</t>
    </rPh>
    <rPh sb="7" eb="9">
      <t>ハリツ</t>
    </rPh>
    <phoneticPr fontId="6"/>
  </si>
  <si>
    <t>差額（チェック）</t>
    <rPh sb="0" eb="2">
      <t>サガク</t>
    </rPh>
    <phoneticPr fontId="6"/>
  </si>
  <si>
    <t>山梨県農業信用基金協会</t>
    <rPh sb="0" eb="3">
      <t>ヤマナシケン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0"/>
  </si>
  <si>
    <t>峡南森林組合</t>
    <rPh sb="0" eb="2">
      <t>キョウナン</t>
    </rPh>
    <rPh sb="2" eb="4">
      <t>シンリン</t>
    </rPh>
    <rPh sb="4" eb="6">
      <t>クミアイ</t>
    </rPh>
    <phoneticPr fontId="0"/>
  </si>
  <si>
    <t>奨学金特別会計貸付金</t>
    <rPh sb="0" eb="3">
      <t>ショウガクキン</t>
    </rPh>
    <rPh sb="3" eb="7">
      <t>トクベツカイケイ</t>
    </rPh>
    <rPh sb="7" eb="10">
      <t>カシツケキン</t>
    </rPh>
    <phoneticPr fontId="6"/>
  </si>
  <si>
    <t>検算</t>
    <rPh sb="0" eb="2">
      <t>ケンザン</t>
    </rPh>
    <phoneticPr fontId="6"/>
  </si>
  <si>
    <t>借方</t>
    <rPh sb="0" eb="2">
      <t>カリカタ</t>
    </rPh>
    <phoneticPr fontId="6"/>
  </si>
  <si>
    <t>貸方</t>
    <rPh sb="0" eb="2">
      <t>カシカタ</t>
    </rPh>
    <phoneticPr fontId="6"/>
  </si>
  <si>
    <t>期末簿価</t>
    <rPh sb="0" eb="4">
      <t>キマツボカ</t>
    </rPh>
    <phoneticPr fontId="6"/>
  </si>
  <si>
    <t>期首残高</t>
    <rPh sb="0" eb="4">
      <t>キシュザンダカ</t>
    </rPh>
    <phoneticPr fontId="6"/>
  </si>
  <si>
    <t>当期増減</t>
    <rPh sb="0" eb="4">
      <t>トウキゾウゲン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</si>
  <si>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</si>
  <si>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一般会計</t>
    <rPh sb="0" eb="4">
      <t>イッパンカイケイ</t>
    </rPh>
    <phoneticPr fontId="6"/>
  </si>
  <si>
    <t>畜産物価格保証業務運営基金</t>
    <phoneticPr fontId="6"/>
  </si>
  <si>
    <t>家畜畜産物衛生指導業務運営基金</t>
    <rPh sb="0" eb="5">
      <t>カチクチクサンブツ</t>
    </rPh>
    <rPh sb="5" eb="11">
      <t>エイセイシドウギョウム</t>
    </rPh>
    <rPh sb="11" eb="13">
      <t>ウンエイ</t>
    </rPh>
    <rPh sb="13" eb="15">
      <t>キキン</t>
    </rPh>
    <phoneticPr fontId="6"/>
  </si>
  <si>
    <t>山梨県農業後継者育成基金</t>
    <rPh sb="0" eb="3">
      <t>ヤマナシケン</t>
    </rPh>
    <rPh sb="3" eb="8">
      <t>ノウギョウコウケイシャ</t>
    </rPh>
    <rPh sb="8" eb="12">
      <t>イクセイキキン</t>
    </rPh>
    <phoneticPr fontId="6"/>
  </si>
  <si>
    <t>峡南ふるさと市町村圏</t>
    <rPh sb="0" eb="2">
      <t>キョウナン</t>
    </rPh>
    <rPh sb="6" eb="10">
      <t>シチョウソンケン</t>
    </rPh>
    <phoneticPr fontId="6"/>
  </si>
  <si>
    <t>地方公営企業等金融機構</t>
    <rPh sb="0" eb="6">
      <t>チホウコウエイキギョウ</t>
    </rPh>
    <rPh sb="6" eb="7">
      <t>トウ</t>
    </rPh>
    <rPh sb="7" eb="11">
      <t>キンユウキコウ</t>
    </rPh>
    <phoneticPr fontId="6"/>
  </si>
  <si>
    <t>財政調整基金</t>
  </si>
  <si>
    <t>減債基金</t>
  </si>
  <si>
    <t>庁舎建設整備基金</t>
  </si>
  <si>
    <t>非常災害対策基金</t>
  </si>
  <si>
    <t>公有施設整備基金</t>
  </si>
  <si>
    <t>分収育林事業基金</t>
  </si>
  <si>
    <t>ふるさとづくり振興基金</t>
  </si>
  <si>
    <t>地域福祉基金</t>
  </si>
  <si>
    <t>中山間水と土基金</t>
  </si>
  <si>
    <t>林道開発整備基金</t>
  </si>
  <si>
    <t>森林環境保全基金</t>
  </si>
  <si>
    <t>少子化対策基金</t>
  </si>
  <si>
    <t>ふるさと応援基金</t>
  </si>
  <si>
    <t>広域ごみ処理施設建設基金</t>
  </si>
  <si>
    <t>森林環境譲与税基金</t>
  </si>
  <si>
    <t>奨学金特別会計</t>
    <rPh sb="0" eb="3">
      <t>ショウガクキン</t>
    </rPh>
    <rPh sb="3" eb="7">
      <t>トクベツカイケイ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</si>
  <si>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</si>
  <si>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rPh sb="0" eb="4">
      <t>シヨウリョウオヨ</t>
    </rPh>
    <rPh sb="5" eb="8">
      <t>テスウリョウ</t>
    </rPh>
    <phoneticPr fontId="6"/>
  </si>
  <si>
    <t>一般公共事業</t>
  </si>
  <si>
    <t>臨時財政対策債</t>
  </si>
  <si>
    <t>減税補てん債</t>
  </si>
  <si>
    <t>飯富病院負担金</t>
    <phoneticPr fontId="6"/>
  </si>
  <si>
    <t>峡南広域行政組合組合費負担金</t>
    <phoneticPr fontId="6"/>
  </si>
  <si>
    <t>療養給付費</t>
    <phoneticPr fontId="6"/>
  </si>
  <si>
    <t>早川町キャラクター制作補助金</t>
    <rPh sb="13" eb="14">
      <t>キン</t>
    </rPh>
    <phoneticPr fontId="6"/>
  </si>
  <si>
    <t>へき地拠点病院運営費負担金</t>
    <phoneticPr fontId="6"/>
  </si>
  <si>
    <t>早川町観光協会事業補助金</t>
    <phoneticPr fontId="6"/>
  </si>
  <si>
    <t>基幹業務システム共同化事業負担金</t>
    <phoneticPr fontId="6"/>
  </si>
  <si>
    <t>介護給付費　地域密着型介護</t>
    <phoneticPr fontId="6"/>
  </si>
  <si>
    <t>飯富病院</t>
    <rPh sb="0" eb="4">
      <t>イイトミビョウイン</t>
    </rPh>
    <phoneticPr fontId="6"/>
  </si>
  <si>
    <t>峡南広域行政組合</t>
    <rPh sb="0" eb="2">
      <t>キョウナン</t>
    </rPh>
    <rPh sb="2" eb="4">
      <t>コウイキ</t>
    </rPh>
    <rPh sb="4" eb="6">
      <t>ギョウセイ</t>
    </rPh>
    <rPh sb="6" eb="8">
      <t>クミアイ</t>
    </rPh>
    <phoneticPr fontId="6"/>
  </si>
  <si>
    <t>各病院</t>
    <rPh sb="0" eb="3">
      <t>カクビョウイン</t>
    </rPh>
    <phoneticPr fontId="6"/>
  </si>
  <si>
    <t>早川町観光協会</t>
    <rPh sb="0" eb="3">
      <t>ハヤカワチョウ</t>
    </rPh>
    <rPh sb="3" eb="7">
      <t>カンコウキョウカイ</t>
    </rPh>
    <phoneticPr fontId="6"/>
  </si>
  <si>
    <t>←NW　税収等</t>
    <rPh sb="4" eb="7">
      <t>ゼイシュウトウ</t>
    </rPh>
    <phoneticPr fontId="6"/>
  </si>
  <si>
    <t>早川町</t>
    <rPh sb="0" eb="2">
      <t>ハヤカワ</t>
    </rPh>
    <rPh sb="2" eb="3">
      <t>マチ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</si>
</sst>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[Black]_ * \△#,##0_ ;_ * &quot;-&quot;_ ;_ @_ "/>
    <numFmt numFmtId="177" formatCode="#,##0;\-#,##0;&quot;-&quot;"/>
  </numFmts>
  <fonts count="13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/>
    <xf numFmtId="0" fontId="5" fillId="0" borderId="0"/>
  </cellStyleXfs>
  <cellXfs count="72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1" fillId="2" borderId="6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 vertical="center" indent="1"/>
    </xf>
    <xf numFmtId="38" fontId="1" fillId="0" borderId="0" xfId="1" applyFont="1" applyAlignment="1"/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/>
    <xf numFmtId="10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vertical="center"/>
    </xf>
    <xf numFmtId="176" fontId="1" fillId="0" borderId="1" xfId="1" applyNumberFormat="1" applyFont="1" applyBorder="1" applyAlignment="1">
      <alignment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1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10" fillId="0" borderId="1" xfId="0" applyNumberFormat="1" applyFont="1" applyBorder="1"/>
    <xf numFmtId="3" fontId="1" fillId="0" borderId="0" xfId="0" applyNumberFormat="1" applyFont="1" applyAlignment="1">
      <alignment horizontal="center" vertical="center"/>
    </xf>
    <xf numFmtId="3" fontId="7" fillId="0" borderId="4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right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3" fontId="1" fillId="3" borderId="1" xfId="0" applyNumberFormat="1" applyFont="1" applyFill="1" applyBorder="1"/>
    <xf numFmtId="3" fontId="10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7" fontId="1" fillId="5" borderId="1" xfId="0" applyNumberFormat="1" applyFont="1" applyFill="1" applyBorder="1" applyAlignment="1">
      <alignment horizontal="right" vertical="center"/>
    </xf>
    <xf numFmtId="40" fontId="1" fillId="0" borderId="1" xfId="1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0" borderId="12" xfId="0" applyNumberFormat="1" applyFont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</cellXfs>
  <cellStyles count="5">
    <cellStyle name="桁区切り" xfId="1" builtinId="6"/>
    <cellStyle name="桁区切り 2" xfId="3" xr:uid="{B29F87E6-94B1-4EA1-8785-0DBB8F9FC24A}"/>
    <cellStyle name="標準" xfId="0" builtinId="0"/>
    <cellStyle name="標準 3" xfId="4" xr:uid="{73F6C20C-34E2-4468-8217-436FAB240640}"/>
    <cellStyle name="標準 6 2 2 2" xfId="2" xr:uid="{BE3CC1C8-B022-42C2-B635-C050E0A2F09A}"/>
  </cellStyles>
  <dxfs count="63"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  <dxf>
      <numFmt numFmtId="178" formatCode="\ #,##0,;\-#,##0,;\-"/>
    </dxf>
    <dxf>
      <numFmt numFmtId="179" formatCode="#,##0;\-#,##0;\-"/>
    </dxf>
    <dxf>
      <numFmt numFmtId="180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Relationship Id="rId1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1%20&#22238;&#21454;&#12487;&#12540;&#12479;/10%20&#27770;&#31639;&#25972;&#29702;&#38306;&#20418;/&#12304;&#22238;&#31572;&#12305;&#12304;&#26089;&#24029;&#30010;&#27096;&#12305;R06&#36039;&#29987;&#36000;&#20661;&#20869;&#35379;&#31807;&#20837;&#21147;&#12471;&#12540;&#12488;.xlsx" TargetMode="External"/><Relationship Id="rId2" Type="http://schemas.openxmlformats.org/officeDocument/2006/relationships/externalLinkPath" Target="file:///G:\.shortcut-targets-by-id\1K40Kp7gpUh717dYk-7cnkCmLxDX7KuKJ\19_&#23665;&#26792;&#30476;\&#23665;&#26792;&#30476;&#26089;&#24029;&#30010;&#65288;PPP&#65289;\01%20&#22238;&#21454;&#12487;&#12540;&#12479;\10%20&#27770;&#31639;&#25972;&#29702;&#38306;&#20418;\&#12304;&#22238;&#31572;&#12305;&#12304;&#26089;&#24029;&#30010;&#27096;&#12305;R06&#36039;&#29987;&#36000;&#20661;&#20869;&#35379;&#31807;&#20837;&#21147;&#12471;&#12540;&#12488;.xlsx" TargetMode="External"/><Relationship Id="rId1" Type="http://schemas.openxmlformats.org/officeDocument/2006/relationships/externalLinkPath" Target="/.shortcut-targets-by-id/1K40Kp7gpUh717dYk-7cnkCmLxDX7KuKJ/19_&#23665;&#26792;&#30476;/&#23665;&#26792;&#30476;&#26089;&#24029;&#30010;&#65288;PPP&#65289;/01%20&#22238;&#21454;&#12487;&#12540;&#12479;/10%20&#27770;&#31639;&#25972;&#29702;&#38306;&#20418;/&#12304;&#22238;&#31572;&#12305;&#12304;&#26089;&#24029;&#30010;&#27096;&#12305;R06&#36039;&#29987;&#36000;&#20661;&#20869;&#35379;&#31807;&#20837;&#21147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財源情報明細 (2)"/>
      <sheetName val="計算シート"/>
      <sheetName val="純資産変動計算書(NW)"/>
      <sheetName val="資金収支計算書(CF)"/>
      <sheetName val="行政コスト計算書(PL)"/>
      <sheetName val="13"/>
      <sheetName val="仕訳一覧表"/>
      <sheetName val="Sheet2"/>
      <sheetName val="sheet1税収"/>
    </sheetNames>
    <sheetDataSet>
      <sheetData sheetId="0"/>
      <sheetData sheetId="1"/>
      <sheetData sheetId="2"/>
      <sheetData sheetId="3"/>
      <sheetData sheetId="4"/>
      <sheetData sheetId="5">
        <row r="24">
          <cell r="U24">
            <v>2021138</v>
          </cell>
          <cell r="Z24">
            <v>23276</v>
          </cell>
          <cell r="AG24">
            <v>866800</v>
          </cell>
        </row>
        <row r="45">
          <cell r="Y45">
            <v>0</v>
          </cell>
          <cell r="Z45">
            <v>0</v>
          </cell>
          <cell r="AG45">
            <v>0</v>
          </cell>
        </row>
        <row r="46">
          <cell r="Y46">
            <v>0</v>
          </cell>
          <cell r="Z46">
            <v>0</v>
          </cell>
          <cell r="AG46">
            <v>0</v>
          </cell>
        </row>
        <row r="47">
          <cell r="Y47">
            <v>0</v>
          </cell>
          <cell r="Z47">
            <v>0</v>
          </cell>
          <cell r="AG47">
            <v>0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基礎情報・説明"/>
      <sheetName val="未収・未払・不納欠損残高整理表"/>
      <sheetName val="投資及び出資金"/>
      <sheetName val="基金"/>
      <sheetName val="貸付金"/>
      <sheetName val="地方債"/>
      <sheetName val="引当金"/>
      <sheetName val="債務負担行為"/>
      <sheetName val="歳計外現金"/>
      <sheetName val="棚卸資産"/>
      <sheetName val="リース債務"/>
      <sheetName val="PFI等"/>
      <sheetName val="補助金等"/>
      <sheetName val="内部取引"/>
    </sheetNames>
    <sheetDataSet>
      <sheetData sheetId="0"/>
      <sheetData sheetId="1"/>
      <sheetData sheetId="2"/>
      <sheetData sheetId="3"/>
      <sheetData sheetId="4"/>
      <sheetData sheetId="5">
        <row r="55">
          <cell r="A55" t="str">
            <v>一般公共事業</v>
          </cell>
        </row>
        <row r="56">
          <cell r="A56" t="str">
            <v>公営住宅建設</v>
          </cell>
        </row>
        <row r="57">
          <cell r="A57" t="str">
            <v>災害復旧</v>
          </cell>
        </row>
        <row r="58">
          <cell r="A58" t="str">
            <v>教育・福祉施設</v>
          </cell>
        </row>
        <row r="59">
          <cell r="A59" t="str">
            <v>一般単独事業</v>
          </cell>
        </row>
        <row r="60">
          <cell r="A60" t="str">
            <v>臨時財政対策債</v>
          </cell>
        </row>
        <row r="61">
          <cell r="A61" t="str">
            <v>減税補てん債</v>
          </cell>
        </row>
        <row r="62">
          <cell r="A62" t="str">
            <v>退職手当債</v>
          </cell>
        </row>
        <row r="63">
          <cell r="A63" t="str">
            <v>その他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BFDA-CE01-4298-AF4A-3EB45073F164}">
  <sheetPr codeName="Sheet1">
    <pageSetUpPr fitToPage="1"/>
  </sheetPr>
  <dimension ref="A1:D3"/>
  <sheetViews>
    <sheetView tabSelected="1" workbookViewId="0">
      <selection activeCell="B2" sqref="B2"/>
    </sheetView>
  </sheetViews>
  <sheetFormatPr defaultColWidth="9" defaultRowHeight="18.75" customHeight="1"/>
  <cols>
    <col min="1" max="1" width="9" style="26"/>
    <col min="2" max="2" width="17.5" style="26" customWidth="1"/>
    <col min="3" max="16384" width="9" style="26"/>
  </cols>
  <sheetData>
    <row r="1" spans="1:4" ht="18.75" customHeight="1">
      <c r="A1" s="26" t="s">
        <v>131</v>
      </c>
      <c r="B1" s="9" t="s">
        <v>250</v>
      </c>
    </row>
    <row r="2" spans="1:4" ht="18.75" customHeight="1">
      <c r="A2" s="26" t="s">
        <v>132</v>
      </c>
      <c r="B2" s="26" t="s">
        <v>167</v>
      </c>
      <c r="D2" s="9"/>
    </row>
    <row r="3" spans="1:4" ht="18.75" customHeight="1">
      <c r="A3" s="26" t="s">
        <v>133</v>
      </c>
      <c r="B3" s="21" t="s">
        <v>162</v>
      </c>
    </row>
  </sheetData>
  <phoneticPr fontId="6"/>
  <dataValidations count="1">
    <dataValidation type="list" allowBlank="1" showInputMessage="1" showErrorMessage="1" sqref="B3" xr:uid="{95956AF4-B690-4395-A073-29559B61079D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I6"/>
  <sheetViews>
    <sheetView zoomScale="80" zoomScaleNormal="70" workbookViewId="0">
      <selection activeCell="I7" sqref="I7"/>
    </sheetView>
  </sheetViews>
  <sheetFormatPr defaultColWidth="8.8984375" defaultRowHeight="10.8"/>
  <cols>
    <col min="1" max="1" width="22.8984375" style="5" customWidth="1"/>
    <col min="2" max="9" width="12.8984375" style="5" customWidth="1"/>
    <col min="10" max="16384" width="8.8984375" style="5"/>
  </cols>
  <sheetData>
    <row r="1" spans="1:9" ht="21">
      <c r="A1" s="8" t="s">
        <v>161</v>
      </c>
    </row>
    <row r="2" spans="1:9" ht="13.2">
      <c r="A2" s="9" t="str">
        <f>"自治体名："&amp;自治体名</f>
        <v>自治体名：早川町</v>
      </c>
    </row>
    <row r="3" spans="1:9" ht="13.2">
      <c r="A3" s="9" t="str">
        <f>"年度："&amp;年度</f>
        <v>年度：令和６年度</v>
      </c>
    </row>
    <row r="4" spans="1:9" ht="13.2">
      <c r="I4" s="7" t="s">
        <v>162</v>
      </c>
    </row>
    <row r="5" spans="1:9" ht="37.5" customHeight="1">
      <c r="A5" s="13" t="s">
        <v>46</v>
      </c>
      <c r="B5" s="2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2" t="s">
        <v>65</v>
      </c>
      <c r="I5" s="3" t="s">
        <v>66</v>
      </c>
    </row>
    <row r="6" spans="1:9" ht="18" customHeight="1">
      <c r="A6" s="32">
        <f>SUM(B6:H6)</f>
        <v>2266117000</v>
      </c>
      <c r="B6" s="28">
        <f>2077779000+39358000</f>
        <v>2117137000</v>
      </c>
      <c r="C6" s="28">
        <f>37763000+54607000</f>
        <v>92370000</v>
      </c>
      <c r="D6" s="28">
        <v>56610000</v>
      </c>
      <c r="E6" s="28"/>
      <c r="F6" s="28"/>
      <c r="G6" s="28"/>
      <c r="H6" s="28"/>
      <c r="I6" s="52"/>
    </row>
  </sheetData>
  <phoneticPr fontId="6"/>
  <conditionalFormatting sqref="A6:H6">
    <cfRule type="expression" dxfId="26" priority="1" stopIfTrue="1">
      <formula>$I$4="（単位：百万円）"</formula>
    </cfRule>
    <cfRule type="expression" dxfId="25" priority="2" stopIfTrue="1">
      <formula>$I$4="（単位：円）"</formula>
    </cfRule>
    <cfRule type="expression" dxfId="24" priority="3" stopIfTrue="1">
      <formula>$I$4="（単位：千円）"</formula>
    </cfRule>
  </conditionalFormatting>
  <dataValidations count="1">
    <dataValidation type="list" allowBlank="1" showInputMessage="1" showErrorMessage="1" sqref="I4" xr:uid="{685AF1D3-F3F8-4B3A-8669-8EAA590EB44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J6"/>
  <sheetViews>
    <sheetView topLeftCell="A2" zoomScale="84" zoomScaleNormal="70" workbookViewId="0">
      <selection activeCell="B10" sqref="B10"/>
    </sheetView>
  </sheetViews>
  <sheetFormatPr defaultColWidth="8.8984375" defaultRowHeight="10.8"/>
  <cols>
    <col min="1" max="1" width="22.8984375" style="5" customWidth="1"/>
    <col min="2" max="10" width="12.8984375" style="5" customWidth="1"/>
    <col min="11" max="16384" width="8.8984375" style="5"/>
  </cols>
  <sheetData>
    <row r="1" spans="1:10" ht="21">
      <c r="A1" s="8" t="s">
        <v>67</v>
      </c>
    </row>
    <row r="2" spans="1:10" ht="13.2">
      <c r="A2" s="9" t="str">
        <f>"自治体名："&amp;自治体名</f>
        <v>自治体名：早川町</v>
      </c>
    </row>
    <row r="3" spans="1:10" ht="13.2">
      <c r="A3" s="9" t="str">
        <f>"年度："&amp;年度</f>
        <v>年度：令和６年度</v>
      </c>
    </row>
    <row r="4" spans="1:10" ht="13.2">
      <c r="J4" s="7" t="s">
        <v>162</v>
      </c>
    </row>
    <row r="5" spans="1:10" ht="22.5" customHeight="1">
      <c r="A5" s="13" t="s">
        <v>46</v>
      </c>
      <c r="B5" s="2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 t="s">
        <v>75</v>
      </c>
      <c r="J5" s="2" t="s">
        <v>76</v>
      </c>
    </row>
    <row r="6" spans="1:10" ht="18" customHeight="1">
      <c r="A6" s="32">
        <f>SUM(B6:J6)</f>
        <v>2266117000</v>
      </c>
      <c r="B6" s="28">
        <f>244861000+16174000</f>
        <v>261035000</v>
      </c>
      <c r="C6" s="28">
        <f>243008000+16065000</f>
        <v>259073000</v>
      </c>
      <c r="D6" s="28">
        <f>259912000+15629000</f>
        <v>275541000</v>
      </c>
      <c r="E6" s="28">
        <f>249367000+12381000</f>
        <v>261748000</v>
      </c>
      <c r="F6" s="28">
        <f>229808000+12588000</f>
        <v>242396000</v>
      </c>
      <c r="G6" s="28">
        <f>678771000+36235000</f>
        <v>715006000</v>
      </c>
      <c r="H6" s="28">
        <f>80913000+41503000+128902000</f>
        <v>251318000</v>
      </c>
      <c r="I6" s="28"/>
      <c r="J6" s="28"/>
    </row>
  </sheetData>
  <phoneticPr fontId="6"/>
  <conditionalFormatting sqref="A6:J6">
    <cfRule type="expression" dxfId="23" priority="1" stopIfTrue="1">
      <formula>$J$4="（単位：百万円）"</formula>
    </cfRule>
    <cfRule type="expression" dxfId="22" priority="2" stopIfTrue="1">
      <formula>$J$4="（単位：円）"</formula>
    </cfRule>
    <cfRule type="expression" dxfId="21" priority="3" stopIfTrue="1">
      <formula>$J$4="（単位：千円）"</formula>
    </cfRule>
  </conditionalFormatting>
  <dataValidations count="1">
    <dataValidation type="list" allowBlank="1" showInputMessage="1" showErrorMessage="1" sqref="J4" xr:uid="{C3545207-555A-4852-9AEC-43D038BF292D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B6"/>
  <sheetViews>
    <sheetView zoomScale="70" zoomScaleNormal="70" workbookViewId="0"/>
  </sheetViews>
  <sheetFormatPr defaultColWidth="8.8984375" defaultRowHeight="10.8"/>
  <cols>
    <col min="1" max="1" width="22.8984375" style="5" customWidth="1"/>
    <col min="2" max="2" width="112.8984375" style="5" customWidth="1"/>
    <col min="3" max="16384" width="8.8984375" style="5"/>
  </cols>
  <sheetData>
    <row r="1" spans="1:2" ht="21">
      <c r="A1" s="8" t="s">
        <v>77</v>
      </c>
    </row>
    <row r="2" spans="1:2" ht="13.2">
      <c r="A2" s="9" t="str">
        <f>"自治体名："&amp;自治体名</f>
        <v>自治体名：早川町</v>
      </c>
    </row>
    <row r="3" spans="1:2" ht="13.2">
      <c r="A3" s="9" t="str">
        <f>"年度："&amp;年度</f>
        <v>年度：令和６年度</v>
      </c>
    </row>
    <row r="4" spans="1:2" ht="13.2">
      <c r="B4" s="7" t="str">
        <f>単位</f>
        <v>（単位：円）</v>
      </c>
    </row>
    <row r="5" spans="1:2" ht="22.5" customHeight="1">
      <c r="A5" s="16" t="s">
        <v>78</v>
      </c>
      <c r="B5" s="2" t="s">
        <v>79</v>
      </c>
    </row>
    <row r="6" spans="1:2" ht="18" customHeight="1">
      <c r="A6" s="35"/>
      <c r="B6" s="1"/>
    </row>
  </sheetData>
  <phoneticPr fontId="6"/>
  <conditionalFormatting sqref="A6">
    <cfRule type="expression" dxfId="20" priority="1" stopIfTrue="1">
      <formula>$B$4="（単位：百万円）"</formula>
    </cfRule>
    <cfRule type="expression" dxfId="19" priority="2" stopIfTrue="1">
      <formula>$B$4="（単位：円）"</formula>
    </cfRule>
    <cfRule type="expression" dxfId="18" priority="3" stopIfTrue="1">
      <formula>$B$4="（単位：千円）"</formula>
    </cfRule>
  </conditionalFormatting>
  <dataValidations count="1">
    <dataValidation type="list" allowBlank="1" showInputMessage="1" showErrorMessage="1" sqref="B4" xr:uid="{24409C93-345F-447F-9B96-C049C7312C8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fitToPage="1"/>
  </sheetPr>
  <dimension ref="A1:N10"/>
  <sheetViews>
    <sheetView topLeftCell="C1" zoomScale="104" zoomScaleNormal="70" workbookViewId="0">
      <selection activeCell="Q21" sqref="Q21"/>
    </sheetView>
  </sheetViews>
  <sheetFormatPr defaultColWidth="8.8984375" defaultRowHeight="10.8"/>
  <cols>
    <col min="1" max="1" width="18.8984375" style="5" customWidth="1"/>
    <col min="2" max="6" width="20.8984375" style="5" customWidth="1"/>
    <col min="7" max="7" width="10.09765625" style="5" hidden="1" customWidth="1"/>
    <col min="8" max="13" width="10.296875" style="5" hidden="1" customWidth="1"/>
    <col min="14" max="14" width="8.8984375" style="5" hidden="1" customWidth="1"/>
    <col min="15" max="16384" width="8.8984375" style="5"/>
  </cols>
  <sheetData>
    <row r="1" spans="1:13" ht="21">
      <c r="A1" s="8" t="s">
        <v>80</v>
      </c>
    </row>
    <row r="2" spans="1:13" ht="13.2">
      <c r="A2" s="9" t="str">
        <f>"自治体名："&amp;自治体名</f>
        <v>自治体名：早川町</v>
      </c>
    </row>
    <row r="3" spans="1:13" ht="13.2">
      <c r="A3" s="9" t="str">
        <f>"年度："&amp;年度</f>
        <v>年度：令和６年度</v>
      </c>
    </row>
    <row r="4" spans="1:13" ht="13.2">
      <c r="F4" s="7" t="str">
        <f>単位</f>
        <v>（単位：円）</v>
      </c>
    </row>
    <row r="5" spans="1:13" ht="22.5" customHeight="1">
      <c r="A5" s="53" t="s">
        <v>81</v>
      </c>
      <c r="B5" s="53" t="s">
        <v>82</v>
      </c>
      <c r="C5" s="53" t="s">
        <v>83</v>
      </c>
      <c r="D5" s="53" t="s">
        <v>84</v>
      </c>
      <c r="E5" s="53"/>
      <c r="F5" s="53" t="s">
        <v>85</v>
      </c>
    </row>
    <row r="6" spans="1:13" ht="22.5" customHeight="1">
      <c r="A6" s="53"/>
      <c r="B6" s="53"/>
      <c r="C6" s="53"/>
      <c r="D6" s="2" t="s">
        <v>86</v>
      </c>
      <c r="E6" s="2" t="s">
        <v>30</v>
      </c>
      <c r="F6" s="53"/>
      <c r="H6" s="50" t="s">
        <v>203</v>
      </c>
      <c r="I6" s="50" t="s">
        <v>207</v>
      </c>
      <c r="J6" s="50" t="s">
        <v>204</v>
      </c>
      <c r="K6" s="50" t="s">
        <v>205</v>
      </c>
      <c r="L6" s="50" t="s">
        <v>208</v>
      </c>
      <c r="M6" s="50" t="s">
        <v>206</v>
      </c>
    </row>
    <row r="7" spans="1:13" ht="18" customHeight="1">
      <c r="A7" s="6" t="s">
        <v>164</v>
      </c>
      <c r="B7" s="28">
        <f>-(I7)</f>
        <v>562600</v>
      </c>
      <c r="C7" s="28">
        <f>K7</f>
        <v>23183</v>
      </c>
      <c r="D7" s="28">
        <f>J7</f>
        <v>0</v>
      </c>
      <c r="E7" s="28"/>
      <c r="F7" s="28">
        <f>B7+C7-D7-E7</f>
        <v>585783</v>
      </c>
      <c r="H7" s="41">
        <f>F7+M7</f>
        <v>0</v>
      </c>
      <c r="I7" s="38">
        <v>-562600</v>
      </c>
      <c r="J7" s="38">
        <v>0</v>
      </c>
      <c r="K7" s="38">
        <v>23183</v>
      </c>
      <c r="L7" s="38">
        <v>-23183</v>
      </c>
      <c r="M7" s="38">
        <v>-585783</v>
      </c>
    </row>
    <row r="8" spans="1:13" ht="18" customHeight="1">
      <c r="A8" s="6" t="s">
        <v>135</v>
      </c>
      <c r="B8" s="28">
        <f t="shared" ref="B8:B9" si="0">+(I8)</f>
        <v>744693000</v>
      </c>
      <c r="C8" s="28">
        <f t="shared" ref="C8:C9" si="1">K8</f>
        <v>10953000</v>
      </c>
      <c r="D8" s="28">
        <f t="shared" ref="D8:D9" si="2">J8</f>
        <v>0</v>
      </c>
      <c r="E8" s="28"/>
      <c r="F8" s="28">
        <f t="shared" ref="F8:F9" si="3">B8+C8-D8-E8</f>
        <v>755646000</v>
      </c>
      <c r="H8" s="41">
        <f>F8-M8</f>
        <v>0</v>
      </c>
      <c r="I8" s="38">
        <v>744693000</v>
      </c>
      <c r="J8" s="38">
        <v>0</v>
      </c>
      <c r="K8" s="38">
        <v>10953000</v>
      </c>
      <c r="L8" s="38">
        <v>10953000</v>
      </c>
      <c r="M8" s="38">
        <v>755646000</v>
      </c>
    </row>
    <row r="9" spans="1:13" ht="18" customHeight="1">
      <c r="A9" s="6" t="s">
        <v>136</v>
      </c>
      <c r="B9" s="28">
        <f t="shared" si="0"/>
        <v>30665351</v>
      </c>
      <c r="C9" s="28">
        <f t="shared" si="1"/>
        <v>28591562</v>
      </c>
      <c r="D9" s="28">
        <f t="shared" si="2"/>
        <v>30665351</v>
      </c>
      <c r="E9" s="28"/>
      <c r="F9" s="28">
        <f t="shared" si="3"/>
        <v>28591562</v>
      </c>
      <c r="H9" s="41">
        <f>F9-M9</f>
        <v>0</v>
      </c>
      <c r="I9" s="38">
        <v>30665351</v>
      </c>
      <c r="J9" s="38">
        <v>30665351</v>
      </c>
      <c r="K9" s="38">
        <v>28591562</v>
      </c>
      <c r="L9" s="38">
        <v>-2073789</v>
      </c>
      <c r="M9" s="38">
        <v>28591562</v>
      </c>
    </row>
    <row r="10" spans="1:13" ht="18" customHeight="1">
      <c r="A10" s="4" t="s">
        <v>10</v>
      </c>
      <c r="B10" s="28">
        <f>SUM(B7:B9)</f>
        <v>775920951</v>
      </c>
      <c r="C10" s="28">
        <f>SUM(C7:C9)</f>
        <v>39567745</v>
      </c>
      <c r="D10" s="28">
        <f>SUM(D7:D9)</f>
        <v>30665351</v>
      </c>
      <c r="E10" s="28">
        <f>SUM(E7:E9)</f>
        <v>0</v>
      </c>
      <c r="F10" s="28">
        <f>SUM(F7:F9)</f>
        <v>784823345</v>
      </c>
    </row>
  </sheetData>
  <mergeCells count="5">
    <mergeCell ref="A5:A6"/>
    <mergeCell ref="B5:B6"/>
    <mergeCell ref="C5:C6"/>
    <mergeCell ref="F5:F6"/>
    <mergeCell ref="D5:E5"/>
  </mergeCells>
  <phoneticPr fontId="6"/>
  <conditionalFormatting sqref="B7:F10">
    <cfRule type="expression" dxfId="17" priority="1" stopIfTrue="1">
      <formula>$F$4="（単位：百万円）"</formula>
    </cfRule>
    <cfRule type="expression" dxfId="16" priority="2" stopIfTrue="1">
      <formula>$F$4="（単位：円）"</formula>
    </cfRule>
    <cfRule type="expression" dxfId="15" priority="3" stopIfTrue="1">
      <formula>$F$4="（単位：千円）"</formula>
    </cfRule>
  </conditionalFormatting>
  <dataValidations count="1">
    <dataValidation type="list" allowBlank="1" showInputMessage="1" showErrorMessage="1" sqref="F4" xr:uid="{8B3887D7-C055-4375-8B80-CF9D49F518EF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A1:E31"/>
  <sheetViews>
    <sheetView topLeftCell="A5" zoomScale="97" zoomScaleNormal="70" workbookViewId="0">
      <selection activeCell="C35" sqref="C35"/>
    </sheetView>
  </sheetViews>
  <sheetFormatPr defaultColWidth="8.8984375" defaultRowHeight="10.8"/>
  <cols>
    <col min="1" max="1" width="25.8984375" style="5" customWidth="1"/>
    <col min="2" max="2" width="47.3984375" style="5" bestFit="1" customWidth="1"/>
    <col min="3" max="3" width="24.5" style="5" bestFit="1" customWidth="1"/>
    <col min="4" max="4" width="18.09765625" style="5" customWidth="1"/>
    <col min="5" max="5" width="28.19921875" style="5" customWidth="1"/>
    <col min="6" max="16384" width="8.8984375" style="5"/>
  </cols>
  <sheetData>
    <row r="1" spans="1:5" ht="21">
      <c r="A1" s="8" t="s">
        <v>87</v>
      </c>
    </row>
    <row r="2" spans="1:5" ht="13.2">
      <c r="A2" s="9" t="str">
        <f>"自治体名："&amp;自治体名</f>
        <v>自治体名：早川町</v>
      </c>
    </row>
    <row r="3" spans="1:5" ht="13.2">
      <c r="A3" s="9" t="str">
        <f>"年度："&amp;年度</f>
        <v>年度：令和６年度</v>
      </c>
    </row>
    <row r="4" spans="1:5" ht="13.2">
      <c r="E4" s="7" t="str">
        <f>単位</f>
        <v>（単位：円）</v>
      </c>
    </row>
    <row r="5" spans="1:5" ht="22.5" customHeight="1">
      <c r="A5" s="2" t="s">
        <v>81</v>
      </c>
      <c r="B5" s="2" t="s">
        <v>88</v>
      </c>
      <c r="C5" s="2" t="s">
        <v>89</v>
      </c>
      <c r="D5" s="2" t="s">
        <v>90</v>
      </c>
      <c r="E5" s="2" t="s">
        <v>91</v>
      </c>
    </row>
    <row r="6" spans="1:5" ht="18" customHeight="1">
      <c r="A6" s="56" t="s">
        <v>92</v>
      </c>
      <c r="B6" s="6"/>
      <c r="C6" s="6"/>
      <c r="D6" s="30"/>
      <c r="E6" s="6"/>
    </row>
    <row r="7" spans="1:5" ht="18" customHeight="1">
      <c r="A7" s="56"/>
      <c r="B7" s="6"/>
      <c r="C7" s="6"/>
      <c r="D7" s="30"/>
      <c r="E7" s="6"/>
    </row>
    <row r="8" spans="1:5" ht="18" customHeight="1">
      <c r="A8" s="56"/>
      <c r="B8" s="6"/>
      <c r="C8" s="6"/>
      <c r="D8" s="30"/>
      <c r="E8" s="6"/>
    </row>
    <row r="9" spans="1:5" ht="18" customHeight="1">
      <c r="A9" s="57"/>
      <c r="B9" s="4" t="s">
        <v>165</v>
      </c>
      <c r="C9" s="11"/>
      <c r="D9" s="30">
        <f>SUBTOTAL(9,D6:D8)</f>
        <v>0</v>
      </c>
      <c r="E9" s="37"/>
    </row>
    <row r="10" spans="1:5" ht="18" customHeight="1">
      <c r="A10" s="58" t="s">
        <v>94</v>
      </c>
      <c r="B10" s="10" t="s">
        <v>237</v>
      </c>
      <c r="C10" s="6" t="s">
        <v>245</v>
      </c>
      <c r="D10" s="30">
        <v>121553504</v>
      </c>
      <c r="E10" s="6"/>
    </row>
    <row r="11" spans="1:5" ht="18" customHeight="1">
      <c r="A11" s="59"/>
      <c r="B11" s="10" t="s">
        <v>238</v>
      </c>
      <c r="C11" s="6" t="s">
        <v>246</v>
      </c>
      <c r="D11" s="30">
        <v>108974000</v>
      </c>
      <c r="E11" s="6"/>
    </row>
    <row r="12" spans="1:5" ht="18" customHeight="1">
      <c r="A12" s="59"/>
      <c r="B12" s="10" t="s">
        <v>239</v>
      </c>
      <c r="C12" s="6"/>
      <c r="D12" s="30">
        <v>67792569</v>
      </c>
      <c r="E12" s="6"/>
    </row>
    <row r="13" spans="1:5" ht="18" customHeight="1">
      <c r="A13" s="59"/>
      <c r="B13" s="10" t="s">
        <v>240</v>
      </c>
      <c r="C13" s="6"/>
      <c r="D13" s="30">
        <v>17000000</v>
      </c>
      <c r="E13" s="6"/>
    </row>
    <row r="14" spans="1:5" ht="18" customHeight="1">
      <c r="A14" s="59"/>
      <c r="B14" s="10" t="s">
        <v>241</v>
      </c>
      <c r="C14" s="6" t="s">
        <v>247</v>
      </c>
      <c r="D14" s="30">
        <v>12000000</v>
      </c>
      <c r="E14" s="6"/>
    </row>
    <row r="15" spans="1:5" ht="18" customHeight="1">
      <c r="A15" s="59"/>
      <c r="B15" s="10" t="s">
        <v>242</v>
      </c>
      <c r="C15" s="6" t="s">
        <v>248</v>
      </c>
      <c r="D15" s="30">
        <v>10200000</v>
      </c>
      <c r="E15" s="6"/>
    </row>
    <row r="16" spans="1:5" ht="18" customHeight="1">
      <c r="A16" s="59"/>
      <c r="B16" s="10" t="s">
        <v>243</v>
      </c>
      <c r="C16" s="6"/>
      <c r="D16" s="30">
        <v>42106136</v>
      </c>
      <c r="E16" s="6"/>
    </row>
    <row r="17" spans="1:5" ht="18" customHeight="1">
      <c r="A17" s="59"/>
      <c r="B17" s="10" t="s">
        <v>244</v>
      </c>
      <c r="C17" s="6"/>
      <c r="D17" s="30">
        <v>101871514</v>
      </c>
      <c r="E17" s="6"/>
    </row>
    <row r="18" spans="1:5" ht="18" hidden="1" customHeight="1">
      <c r="A18" s="59"/>
      <c r="B18" s="10"/>
      <c r="C18" s="6"/>
      <c r="D18" s="30"/>
      <c r="E18" s="6"/>
    </row>
    <row r="19" spans="1:5" ht="18" hidden="1" customHeight="1">
      <c r="A19" s="59"/>
      <c r="B19" s="10"/>
      <c r="C19" s="6"/>
      <c r="D19" s="30"/>
      <c r="E19" s="6"/>
    </row>
    <row r="20" spans="1:5" ht="18" hidden="1" customHeight="1">
      <c r="A20" s="59"/>
      <c r="B20" s="10"/>
      <c r="C20" s="6"/>
      <c r="D20" s="30"/>
      <c r="E20" s="6"/>
    </row>
    <row r="21" spans="1:5" ht="18" hidden="1" customHeight="1">
      <c r="A21" s="59"/>
      <c r="B21" s="10"/>
      <c r="C21" s="6"/>
      <c r="D21" s="30"/>
      <c r="E21" s="6"/>
    </row>
    <row r="22" spans="1:5" ht="18" hidden="1" customHeight="1">
      <c r="A22" s="59"/>
      <c r="B22" s="10"/>
      <c r="C22" s="6"/>
      <c r="D22" s="30"/>
      <c r="E22" s="6"/>
    </row>
    <row r="23" spans="1:5" ht="18" hidden="1" customHeight="1">
      <c r="A23" s="59"/>
      <c r="B23" s="10"/>
      <c r="C23" s="6"/>
      <c r="D23" s="30"/>
      <c r="E23" s="6"/>
    </row>
    <row r="24" spans="1:5" ht="18" hidden="1" customHeight="1">
      <c r="A24" s="59"/>
      <c r="B24" s="10"/>
      <c r="C24" s="6"/>
      <c r="D24" s="30"/>
      <c r="E24" s="6"/>
    </row>
    <row r="25" spans="1:5" ht="18" hidden="1" customHeight="1">
      <c r="A25" s="59"/>
      <c r="B25" s="10"/>
      <c r="C25" s="6"/>
      <c r="D25" s="30"/>
      <c r="E25" s="6"/>
    </row>
    <row r="26" spans="1:5" ht="18" hidden="1" customHeight="1">
      <c r="A26" s="59"/>
      <c r="B26" s="10"/>
      <c r="C26" s="6"/>
      <c r="D26" s="30"/>
      <c r="E26" s="6"/>
    </row>
    <row r="27" spans="1:5" ht="18" customHeight="1">
      <c r="A27" s="59"/>
      <c r="B27" s="10" t="s">
        <v>178</v>
      </c>
      <c r="C27" s="6"/>
      <c r="D27" s="30">
        <f>D28-SUM(D10:D26)</f>
        <v>27716312</v>
      </c>
      <c r="E27" s="6"/>
    </row>
    <row r="28" spans="1:5" ht="18" customHeight="1">
      <c r="A28" s="60"/>
      <c r="B28" s="4" t="s">
        <v>165</v>
      </c>
      <c r="C28" s="11"/>
      <c r="D28" s="30">
        <v>509214035</v>
      </c>
      <c r="E28" s="11"/>
    </row>
    <row r="29" spans="1:5" ht="18" customHeight="1">
      <c r="A29" s="4" t="s">
        <v>10</v>
      </c>
      <c r="B29" s="11"/>
      <c r="C29" s="11"/>
      <c r="D29" s="34">
        <f>D28+D9</f>
        <v>509214035</v>
      </c>
      <c r="E29" s="11"/>
    </row>
    <row r="31" spans="1:5">
      <c r="D31" s="23"/>
    </row>
  </sheetData>
  <mergeCells count="2">
    <mergeCell ref="A6:A9"/>
    <mergeCell ref="A10:A28"/>
  </mergeCells>
  <phoneticPr fontId="6"/>
  <conditionalFormatting sqref="D6:D29">
    <cfRule type="expression" dxfId="14" priority="1" stopIfTrue="1">
      <formula>$E$4="（単位：百万円）"</formula>
    </cfRule>
    <cfRule type="expression" dxfId="13" priority="2" stopIfTrue="1">
      <formula>$E$4="（単位：円）"</formula>
    </cfRule>
    <cfRule type="expression" dxfId="12" priority="3" stopIfTrue="1">
      <formula>$E$4="（単位：千円）"</formula>
    </cfRule>
  </conditionalFormatting>
  <dataValidations count="1">
    <dataValidation type="list" allowBlank="1" showInputMessage="1" showErrorMessage="1" sqref="E4" xr:uid="{CB65C3C8-CBFB-4B99-95B2-C3A57DF2027B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pageSetUpPr fitToPage="1"/>
  </sheetPr>
  <dimension ref="A1:K30"/>
  <sheetViews>
    <sheetView topLeftCell="A11" zoomScale="103" zoomScaleNormal="70" workbookViewId="0">
      <selection activeCell="F11" sqref="F1:K1048576"/>
    </sheetView>
  </sheetViews>
  <sheetFormatPr defaultColWidth="8.8984375" defaultRowHeight="10.8"/>
  <cols>
    <col min="1" max="1" width="22.19921875" style="5" customWidth="1"/>
    <col min="2" max="2" width="17.69921875" style="5" customWidth="1"/>
    <col min="3" max="3" width="19.5" style="5" customWidth="1"/>
    <col min="4" max="4" width="18.5" style="5" customWidth="1"/>
    <col min="5" max="5" width="24.8984375" style="5" customWidth="1"/>
    <col min="6" max="7" width="10.5" style="5" hidden="1" customWidth="1"/>
    <col min="8" max="10" width="10.8984375" style="5" hidden="1" customWidth="1"/>
    <col min="11" max="11" width="8.8984375" style="5" hidden="1" customWidth="1"/>
    <col min="12" max="16384" width="8.8984375" style="5"/>
  </cols>
  <sheetData>
    <row r="1" spans="1:10" ht="21">
      <c r="A1" s="8" t="s">
        <v>95</v>
      </c>
    </row>
    <row r="2" spans="1:10" ht="13.2">
      <c r="A2" s="9" t="str">
        <f>"自治体名："&amp;自治体名</f>
        <v>自治体名：早川町</v>
      </c>
    </row>
    <row r="3" spans="1:10" ht="13.2">
      <c r="A3" s="9" t="str">
        <f>"年度："&amp;年度</f>
        <v>年度：令和６年度</v>
      </c>
    </row>
    <row r="4" spans="1:10" ht="13.2">
      <c r="E4" s="7" t="str">
        <f>単位</f>
        <v>（単位：円）</v>
      </c>
    </row>
    <row r="5" spans="1:10" ht="22.5" customHeight="1">
      <c r="A5" s="2" t="s">
        <v>96</v>
      </c>
      <c r="B5" s="2" t="s">
        <v>81</v>
      </c>
      <c r="C5" s="53" t="s">
        <v>97</v>
      </c>
      <c r="D5" s="53"/>
      <c r="E5" s="2" t="s">
        <v>90</v>
      </c>
      <c r="H5" s="39" t="s">
        <v>210</v>
      </c>
      <c r="I5" s="39"/>
      <c r="J5" s="39"/>
    </row>
    <row r="6" spans="1:10" ht="18" customHeight="1">
      <c r="A6" s="61" t="s">
        <v>98</v>
      </c>
      <c r="B6" s="64" t="s">
        <v>99</v>
      </c>
      <c r="C6" s="65" t="s">
        <v>179</v>
      </c>
      <c r="D6" s="66"/>
      <c r="E6" s="28">
        <f>SUM(H6:J6)</f>
        <v>537961191</v>
      </c>
      <c r="H6" s="38">
        <v>537961191</v>
      </c>
      <c r="I6" s="38"/>
      <c r="J6" s="38"/>
    </row>
    <row r="7" spans="1:10" ht="18" customHeight="1">
      <c r="A7" s="62"/>
      <c r="B7" s="64"/>
      <c r="C7" s="65" t="s">
        <v>176</v>
      </c>
      <c r="D7" s="66"/>
      <c r="E7" s="28">
        <f t="shared" ref="E7:E19" si="0">SUM(H7:J7)</f>
        <v>52304000</v>
      </c>
      <c r="H7" s="38">
        <v>52304000</v>
      </c>
      <c r="I7" s="38"/>
      <c r="J7" s="38"/>
    </row>
    <row r="8" spans="1:10" ht="18" customHeight="1">
      <c r="A8" s="62"/>
      <c r="B8" s="64"/>
      <c r="C8" s="65" t="s">
        <v>152</v>
      </c>
      <c r="D8" s="66"/>
      <c r="E8" s="28">
        <f t="shared" si="0"/>
        <v>50000</v>
      </c>
      <c r="H8" s="38">
        <v>50000</v>
      </c>
      <c r="I8" s="38"/>
      <c r="J8" s="38"/>
    </row>
    <row r="9" spans="1:10" ht="18" customHeight="1">
      <c r="A9" s="62"/>
      <c r="B9" s="64"/>
      <c r="C9" s="65" t="s">
        <v>153</v>
      </c>
      <c r="D9" s="66"/>
      <c r="E9" s="28">
        <f t="shared" si="0"/>
        <v>929000</v>
      </c>
      <c r="H9" s="38">
        <v>929000</v>
      </c>
      <c r="I9" s="38"/>
      <c r="J9" s="38"/>
    </row>
    <row r="10" spans="1:10" ht="18" customHeight="1">
      <c r="A10" s="62"/>
      <c r="B10" s="64"/>
      <c r="C10" s="65" t="s">
        <v>154</v>
      </c>
      <c r="D10" s="66"/>
      <c r="E10" s="28">
        <f t="shared" si="0"/>
        <v>1284000</v>
      </c>
      <c r="H10" s="38">
        <v>1284000</v>
      </c>
      <c r="I10" s="38"/>
      <c r="J10" s="38"/>
    </row>
    <row r="11" spans="1:10" ht="18" customHeight="1">
      <c r="A11" s="62"/>
      <c r="B11" s="64"/>
      <c r="C11" s="65" t="s">
        <v>155</v>
      </c>
      <c r="D11" s="66"/>
      <c r="E11" s="28">
        <f t="shared" si="0"/>
        <v>3840000</v>
      </c>
      <c r="H11" s="38">
        <v>3840000</v>
      </c>
      <c r="I11" s="38"/>
      <c r="J11" s="38"/>
    </row>
    <row r="12" spans="1:10" ht="18" customHeight="1">
      <c r="A12" s="62"/>
      <c r="B12" s="64"/>
      <c r="C12" s="65" t="s">
        <v>156</v>
      </c>
      <c r="D12" s="66"/>
      <c r="E12" s="28">
        <f t="shared" si="0"/>
        <v>31819000</v>
      </c>
      <c r="H12" s="38">
        <v>31819000</v>
      </c>
      <c r="I12" s="38"/>
      <c r="J12" s="38"/>
    </row>
    <row r="13" spans="1:10" ht="18" customHeight="1">
      <c r="A13" s="62"/>
      <c r="B13" s="64"/>
      <c r="C13" s="65" t="s">
        <v>157</v>
      </c>
      <c r="D13" s="66"/>
      <c r="E13" s="28">
        <f t="shared" si="0"/>
        <v>4041000</v>
      </c>
      <c r="H13" s="38">
        <v>4041000</v>
      </c>
      <c r="I13" s="38"/>
      <c r="J13" s="38"/>
    </row>
    <row r="14" spans="1:10" ht="18" customHeight="1">
      <c r="A14" s="62"/>
      <c r="B14" s="64"/>
      <c r="C14" s="65" t="s">
        <v>158</v>
      </c>
      <c r="D14" s="66"/>
      <c r="E14" s="28">
        <f t="shared" si="0"/>
        <v>3675000</v>
      </c>
      <c r="H14" s="38">
        <v>3675000</v>
      </c>
      <c r="I14" s="38"/>
      <c r="J14" s="38"/>
    </row>
    <row r="15" spans="1:10" ht="18" customHeight="1">
      <c r="A15" s="62"/>
      <c r="B15" s="64"/>
      <c r="C15" s="65" t="s">
        <v>159</v>
      </c>
      <c r="D15" s="66"/>
      <c r="E15" s="28">
        <f t="shared" si="0"/>
        <v>1332484000</v>
      </c>
      <c r="H15" s="38">
        <v>1332484000</v>
      </c>
      <c r="I15" s="38"/>
      <c r="J15" s="38"/>
    </row>
    <row r="16" spans="1:10" ht="18" customHeight="1">
      <c r="A16" s="62"/>
      <c r="B16" s="64"/>
      <c r="C16" s="65" t="s">
        <v>160</v>
      </c>
      <c r="D16" s="66"/>
      <c r="E16" s="28">
        <f t="shared" si="0"/>
        <v>0</v>
      </c>
      <c r="H16" s="38">
        <v>0</v>
      </c>
      <c r="I16" s="38"/>
      <c r="J16" s="38"/>
    </row>
    <row r="17" spans="1:10" ht="18" customHeight="1">
      <c r="A17" s="62"/>
      <c r="B17" s="64"/>
      <c r="C17" s="65" t="s">
        <v>140</v>
      </c>
      <c r="D17" s="66"/>
      <c r="E17" s="28">
        <f t="shared" si="0"/>
        <v>26748010</v>
      </c>
      <c r="H17" s="38">
        <v>26748010</v>
      </c>
      <c r="I17" s="38"/>
      <c r="J17" s="38"/>
    </row>
    <row r="18" spans="1:10" ht="18" customHeight="1">
      <c r="A18" s="62"/>
      <c r="B18" s="64"/>
      <c r="C18" s="65" t="s">
        <v>166</v>
      </c>
      <c r="D18" s="66"/>
      <c r="E18" s="28">
        <f t="shared" si="0"/>
        <v>45155254</v>
      </c>
      <c r="H18" s="38">
        <v>45155254</v>
      </c>
      <c r="I18" s="38"/>
      <c r="J18" s="38"/>
    </row>
    <row r="19" spans="1:10" ht="18" customHeight="1">
      <c r="A19" s="62"/>
      <c r="B19" s="64"/>
      <c r="C19" s="65" t="s">
        <v>209</v>
      </c>
      <c r="D19" s="66"/>
      <c r="E19" s="28">
        <f t="shared" si="0"/>
        <v>19106849</v>
      </c>
      <c r="H19" s="38">
        <v>19106849</v>
      </c>
      <c r="I19" s="38"/>
      <c r="J19" s="38"/>
    </row>
    <row r="20" spans="1:10" ht="18" customHeight="1">
      <c r="A20" s="62"/>
      <c r="B20" s="64"/>
      <c r="C20" s="65" t="s">
        <v>177</v>
      </c>
      <c r="D20" s="66"/>
      <c r="E20" s="1">
        <f>E21-SUM(E6:E18)</f>
        <v>609834</v>
      </c>
    </row>
    <row r="21" spans="1:10" ht="18" customHeight="1">
      <c r="A21" s="62"/>
      <c r="B21" s="64"/>
      <c r="C21" s="64" t="s">
        <v>42</v>
      </c>
      <c r="D21" s="57"/>
      <c r="E21" s="28">
        <f>H21</f>
        <v>2040900289</v>
      </c>
      <c r="H21" s="38">
        <v>2040900289</v>
      </c>
      <c r="I21" s="5" t="s">
        <v>249</v>
      </c>
    </row>
    <row r="22" spans="1:10" ht="18" customHeight="1">
      <c r="A22" s="62"/>
      <c r="B22" s="64" t="s">
        <v>100</v>
      </c>
      <c r="C22" s="67" t="s">
        <v>101</v>
      </c>
      <c r="D22" s="6" t="s">
        <v>137</v>
      </c>
      <c r="E22" s="28">
        <f>H22</f>
        <v>42131000</v>
      </c>
      <c r="H22" s="38">
        <v>42131000</v>
      </c>
      <c r="I22" s="5" t="s">
        <v>182</v>
      </c>
    </row>
    <row r="23" spans="1:10" ht="18" customHeight="1">
      <c r="A23" s="62"/>
      <c r="B23" s="64"/>
      <c r="C23" s="64"/>
      <c r="D23" s="6" t="s">
        <v>138</v>
      </c>
      <c r="E23" s="28">
        <f>H23</f>
        <v>6186000</v>
      </c>
      <c r="H23" s="38">
        <v>6186000</v>
      </c>
      <c r="I23" s="5" t="s">
        <v>183</v>
      </c>
    </row>
    <row r="24" spans="1:10" ht="18" customHeight="1">
      <c r="A24" s="62"/>
      <c r="B24" s="64"/>
      <c r="C24" s="64"/>
      <c r="D24" s="4" t="s">
        <v>93</v>
      </c>
      <c r="E24" s="28">
        <f>E22+E23</f>
        <v>48317000</v>
      </c>
      <c r="G24" s="39" t="s">
        <v>203</v>
      </c>
      <c r="H24" s="39"/>
    </row>
    <row r="25" spans="1:10" ht="18" customHeight="1">
      <c r="A25" s="62"/>
      <c r="B25" s="64"/>
      <c r="C25" s="67" t="s">
        <v>102</v>
      </c>
      <c r="D25" s="6" t="s">
        <v>137</v>
      </c>
      <c r="E25" s="28">
        <f>H25-E22</f>
        <v>87330671</v>
      </c>
      <c r="G25" s="49" t="str">
        <f>IF(E22+E25-H25=0,"OK",E22+E25-H25)</f>
        <v>OK</v>
      </c>
      <c r="H25" s="38">
        <v>129461671</v>
      </c>
      <c r="I25" s="5" t="s">
        <v>180</v>
      </c>
    </row>
    <row r="26" spans="1:10" ht="18" customHeight="1">
      <c r="A26" s="62"/>
      <c r="B26" s="64"/>
      <c r="C26" s="64"/>
      <c r="D26" s="6" t="s">
        <v>138</v>
      </c>
      <c r="E26" s="28">
        <f>H26-E23</f>
        <v>77672401</v>
      </c>
      <c r="G26" s="49" t="str">
        <f>IF(E23+E26-H26=0,"OK",E23+E26-H26)</f>
        <v>OK</v>
      </c>
      <c r="H26" s="38">
        <v>83858401</v>
      </c>
      <c r="I26" s="5" t="s">
        <v>181</v>
      </c>
    </row>
    <row r="27" spans="1:10" ht="18" customHeight="1">
      <c r="A27" s="62"/>
      <c r="B27" s="64"/>
      <c r="C27" s="64"/>
      <c r="D27" s="4" t="s">
        <v>93</v>
      </c>
      <c r="E27" s="28">
        <f>E28-E24</f>
        <v>165003072</v>
      </c>
      <c r="G27" s="39" t="s">
        <v>203</v>
      </c>
    </row>
    <row r="28" spans="1:10" ht="18" customHeight="1">
      <c r="A28" s="62"/>
      <c r="B28" s="57"/>
      <c r="C28" s="64" t="s">
        <v>42</v>
      </c>
      <c r="D28" s="57"/>
      <c r="E28" s="28">
        <f>H28</f>
        <v>213320072</v>
      </c>
      <c r="G28" s="49" t="str">
        <f>IF(E28-H28=0,"OK",E28-H28)</f>
        <v>OK</v>
      </c>
      <c r="H28" s="38">
        <v>213320072</v>
      </c>
      <c r="I28" s="5" t="s">
        <v>185</v>
      </c>
    </row>
    <row r="29" spans="1:10" ht="18" customHeight="1">
      <c r="A29" s="63"/>
      <c r="B29" s="64" t="s">
        <v>10</v>
      </c>
      <c r="C29" s="57"/>
      <c r="D29" s="57"/>
      <c r="E29" s="28">
        <f>E21+E28</f>
        <v>2254220361</v>
      </c>
      <c r="F29" s="40"/>
      <c r="G29" s="49" t="str">
        <f>IF(E29-H29=0,"OK",E29-H29)</f>
        <v>OK</v>
      </c>
      <c r="H29" s="38">
        <v>2254220361</v>
      </c>
      <c r="I29" s="5" t="s">
        <v>184</v>
      </c>
    </row>
    <row r="30" spans="1:10" ht="16.8" customHeight="1"/>
  </sheetData>
  <mergeCells count="24">
    <mergeCell ref="C21:D21"/>
    <mergeCell ref="C5:D5"/>
    <mergeCell ref="B22:B28"/>
    <mergeCell ref="C22:C24"/>
    <mergeCell ref="C25:C27"/>
    <mergeCell ref="C28:D28"/>
    <mergeCell ref="C20:D20"/>
    <mergeCell ref="C19:D19"/>
    <mergeCell ref="A6:A29"/>
    <mergeCell ref="B6:B21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29:D29"/>
    <mergeCell ref="C17:D17"/>
    <mergeCell ref="C18:D18"/>
  </mergeCells>
  <phoneticPr fontId="6"/>
  <conditionalFormatting sqref="E6:E29">
    <cfRule type="expression" dxfId="11" priority="4" stopIfTrue="1">
      <formula>$E$4="（単位：百万円）"</formula>
    </cfRule>
    <cfRule type="expression" dxfId="10" priority="5" stopIfTrue="1">
      <formula>$E$4="（単位：円）"</formula>
    </cfRule>
    <cfRule type="expression" dxfId="9" priority="6" stopIfTrue="1">
      <formula>$E$4="（単位：千円）"</formula>
    </cfRule>
  </conditionalFormatting>
  <dataValidations count="1">
    <dataValidation type="list" allowBlank="1" showInputMessage="1" showErrorMessage="1" sqref="E4" xr:uid="{6FE0E31B-4D3B-41B6-9011-74658EB2B55F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CA71-F34D-4A0E-9F4C-FDF1C4B4FF99}">
  <sheetPr codeName="Sheet16">
    <pageSetUpPr fitToPage="1"/>
  </sheetPr>
  <dimension ref="A1:F22"/>
  <sheetViews>
    <sheetView zoomScale="99" zoomScaleNormal="70" workbookViewId="0">
      <selection activeCell="A13" sqref="A13:XFD22"/>
    </sheetView>
  </sheetViews>
  <sheetFormatPr defaultColWidth="8.8984375" defaultRowHeight="20.25" customHeight="1"/>
  <cols>
    <col min="1" max="1" width="23.3984375" style="9" customWidth="1"/>
    <col min="2" max="6" width="20.8984375" style="9" customWidth="1"/>
    <col min="7" max="16384" width="8.8984375" style="9"/>
  </cols>
  <sheetData>
    <row r="1" spans="1:6" s="5" customFormat="1" ht="21">
      <c r="A1" s="8" t="s">
        <v>163</v>
      </c>
    </row>
    <row r="2" spans="1:6" s="5" customFormat="1" ht="13.2">
      <c r="A2" s="9" t="str">
        <f>"自治体名："&amp;自治体名</f>
        <v>自治体名：早川町</v>
      </c>
    </row>
    <row r="3" spans="1:6" s="5" customFormat="1" ht="13.2">
      <c r="A3" s="9" t="str">
        <f>"年度："&amp;年度</f>
        <v>年度：令和６年度</v>
      </c>
    </row>
    <row r="4" spans="1:6" ht="12.9" customHeight="1">
      <c r="A4" s="25"/>
      <c r="B4" s="25"/>
      <c r="C4" s="25"/>
      <c r="D4" s="25"/>
      <c r="E4" s="25"/>
      <c r="F4" s="24" t="str">
        <f>単位</f>
        <v>（単位：円）</v>
      </c>
    </row>
    <row r="5" spans="1:6" ht="20.25" customHeight="1">
      <c r="A5" s="68" t="s">
        <v>81</v>
      </c>
      <c r="B5" s="70" t="s">
        <v>90</v>
      </c>
      <c r="C5" s="70" t="s">
        <v>145</v>
      </c>
      <c r="D5" s="70"/>
      <c r="E5" s="70"/>
      <c r="F5" s="70"/>
    </row>
    <row r="6" spans="1:6" ht="20.25" customHeight="1">
      <c r="A6" s="68"/>
      <c r="B6" s="70"/>
      <c r="C6" s="70" t="s">
        <v>100</v>
      </c>
      <c r="D6" s="70" t="s">
        <v>144</v>
      </c>
      <c r="E6" s="70" t="s">
        <v>99</v>
      </c>
      <c r="F6" s="70" t="s">
        <v>30</v>
      </c>
    </row>
    <row r="7" spans="1:6" ht="20.25" customHeight="1" thickBot="1">
      <c r="A7" s="69"/>
      <c r="B7" s="71"/>
      <c r="C7" s="71"/>
      <c r="D7" s="71"/>
      <c r="E7" s="71"/>
      <c r="F7" s="71"/>
    </row>
    <row r="8" spans="1:6" ht="20.25" customHeight="1" thickTop="1">
      <c r="A8" s="43" t="s">
        <v>143</v>
      </c>
      <c r="B8" s="28">
        <f>B17</f>
        <v>2313686278</v>
      </c>
      <c r="C8" s="28">
        <f t="shared" ref="C8:F8" si="0">C17</f>
        <v>165003072</v>
      </c>
      <c r="D8" s="28">
        <f t="shared" si="0"/>
        <v>38183000</v>
      </c>
      <c r="E8" s="28">
        <f t="shared" si="0"/>
        <v>1780644393</v>
      </c>
      <c r="F8" s="28">
        <f t="shared" si="0"/>
        <v>329855813</v>
      </c>
    </row>
    <row r="9" spans="1:6" ht="20.25" customHeight="1">
      <c r="A9" s="43" t="s">
        <v>142</v>
      </c>
      <c r="B9" s="28">
        <f t="shared" ref="B9:F9" si="1">B18</f>
        <v>423797423</v>
      </c>
      <c r="C9" s="28">
        <f t="shared" si="1"/>
        <v>48317000</v>
      </c>
      <c r="D9" s="28">
        <f t="shared" si="1"/>
        <v>131900000</v>
      </c>
      <c r="E9" s="28">
        <f t="shared" si="1"/>
        <v>243580423</v>
      </c>
      <c r="F9" s="28">
        <f t="shared" si="1"/>
        <v>0</v>
      </c>
    </row>
    <row r="10" spans="1:6" ht="20.25" customHeight="1">
      <c r="A10" s="43" t="s">
        <v>141</v>
      </c>
      <c r="B10" s="28">
        <f t="shared" ref="B10:F10" si="2">B19</f>
        <v>16675473</v>
      </c>
      <c r="C10" s="28">
        <f t="shared" si="2"/>
        <v>0</v>
      </c>
      <c r="D10" s="28">
        <f t="shared" si="2"/>
        <v>0</v>
      </c>
      <c r="E10" s="28">
        <f t="shared" si="2"/>
        <v>16675473</v>
      </c>
      <c r="F10" s="28">
        <f t="shared" si="2"/>
        <v>0</v>
      </c>
    </row>
    <row r="11" spans="1:6" ht="20.25" customHeight="1">
      <c r="A11" s="43" t="s">
        <v>30</v>
      </c>
      <c r="B11" s="28">
        <f t="shared" ref="B11:F11" si="3">B20</f>
        <v>28330017</v>
      </c>
      <c r="C11" s="28">
        <f t="shared" si="3"/>
        <v>0</v>
      </c>
      <c r="D11" s="28">
        <f t="shared" si="3"/>
        <v>0</v>
      </c>
      <c r="E11" s="28">
        <f t="shared" si="3"/>
        <v>28330017</v>
      </c>
      <c r="F11" s="28">
        <f t="shared" si="3"/>
        <v>0</v>
      </c>
    </row>
    <row r="12" spans="1:6" ht="20.25" customHeight="1">
      <c r="A12" s="44" t="s">
        <v>10</v>
      </c>
      <c r="B12" s="28">
        <f>SUM(B8:B11)</f>
        <v>2782489191</v>
      </c>
      <c r="C12" s="28">
        <f t="shared" ref="C12:F12" si="4">C21</f>
        <v>213320072</v>
      </c>
      <c r="D12" s="28">
        <f t="shared" si="4"/>
        <v>170083000</v>
      </c>
      <c r="E12" s="28">
        <f t="shared" si="4"/>
        <v>2040900289</v>
      </c>
      <c r="F12" s="28">
        <f t="shared" si="4"/>
        <v>329855813</v>
      </c>
    </row>
    <row r="13" spans="1:6" ht="20.25" hidden="1" customHeight="1">
      <c r="A13" s="5"/>
      <c r="B13" s="5"/>
      <c r="C13" s="5"/>
      <c r="D13" s="5"/>
      <c r="E13" s="5"/>
      <c r="F13" s="5"/>
    </row>
    <row r="14" spans="1:6" ht="20.25" hidden="1" customHeight="1">
      <c r="A14" s="68" t="s">
        <v>81</v>
      </c>
      <c r="B14" s="70" t="s">
        <v>90</v>
      </c>
      <c r="C14" s="70" t="s">
        <v>145</v>
      </c>
      <c r="D14" s="70"/>
      <c r="E14" s="70"/>
      <c r="F14" s="70"/>
    </row>
    <row r="15" spans="1:6" ht="20.25" hidden="1" customHeight="1">
      <c r="A15" s="68"/>
      <c r="B15" s="70"/>
      <c r="C15" s="70" t="s">
        <v>100</v>
      </c>
      <c r="D15" s="70" t="s">
        <v>144</v>
      </c>
      <c r="E15" s="70" t="s">
        <v>99</v>
      </c>
      <c r="F15" s="70" t="s">
        <v>30</v>
      </c>
    </row>
    <row r="16" spans="1:6" ht="20.25" hidden="1" customHeight="1" thickBot="1">
      <c r="A16" s="69"/>
      <c r="B16" s="71"/>
      <c r="C16" s="71"/>
      <c r="D16" s="71"/>
      <c r="E16" s="71"/>
      <c r="F16" s="71"/>
    </row>
    <row r="17" spans="1:6" ht="20.25" hidden="1" customHeight="1" thickTop="1">
      <c r="A17" s="43" t="s">
        <v>143</v>
      </c>
      <c r="B17" s="46">
        <v>2313686278</v>
      </c>
      <c r="C17" s="45">
        <f>C21-C18-C19</f>
        <v>165003072</v>
      </c>
      <c r="D17" s="45">
        <f>D21-D18-D19</f>
        <v>38183000</v>
      </c>
      <c r="E17" s="45">
        <f>E21-E18-E19</f>
        <v>1780644393</v>
      </c>
      <c r="F17" s="45">
        <f>B17-C17-D17-E17</f>
        <v>329855813</v>
      </c>
    </row>
    <row r="18" spans="1:6" ht="20.25" hidden="1" customHeight="1">
      <c r="A18" s="43" t="s">
        <v>142</v>
      </c>
      <c r="B18" s="46">
        <v>423797423</v>
      </c>
      <c r="C18" s="45">
        <f>財源の明細!H22+財源の明細!H23</f>
        <v>48317000</v>
      </c>
      <c r="D18" s="46">
        <v>131900000</v>
      </c>
      <c r="E18" s="45">
        <f>B18-C18-D18-F18</f>
        <v>243580423</v>
      </c>
      <c r="F18" s="28">
        <v>0</v>
      </c>
    </row>
    <row r="19" spans="1:6" ht="20.25" hidden="1" customHeight="1">
      <c r="A19" s="43" t="s">
        <v>141</v>
      </c>
      <c r="B19" s="46">
        <v>16675473</v>
      </c>
      <c r="C19" s="28">
        <v>0</v>
      </c>
      <c r="D19" s="28">
        <v>0</v>
      </c>
      <c r="E19" s="45">
        <f>B19-C19-D19-F19</f>
        <v>16675473</v>
      </c>
      <c r="F19" s="28">
        <v>0</v>
      </c>
    </row>
    <row r="20" spans="1:6" ht="20.25" hidden="1" customHeight="1">
      <c r="A20" s="43" t="s">
        <v>30</v>
      </c>
      <c r="B20" s="46">
        <v>28330017</v>
      </c>
      <c r="C20" s="28">
        <v>0</v>
      </c>
      <c r="D20" s="28">
        <v>0</v>
      </c>
      <c r="E20" s="45">
        <f>B20-C20-D20-F20</f>
        <v>28330017</v>
      </c>
      <c r="F20" s="28">
        <v>0</v>
      </c>
    </row>
    <row r="21" spans="1:6" ht="20.25" hidden="1" customHeight="1">
      <c r="A21" s="44" t="s">
        <v>10</v>
      </c>
      <c r="B21" s="45">
        <f>SUM(B17:B20)</f>
        <v>2782489191</v>
      </c>
      <c r="C21" s="45">
        <f>財源の明細!E28</f>
        <v>213320072</v>
      </c>
      <c r="D21" s="46">
        <v>170083000</v>
      </c>
      <c r="E21" s="45">
        <f>財源の明細!E21</f>
        <v>2040900289</v>
      </c>
      <c r="F21" s="45">
        <f>SUM(F17:F20)</f>
        <v>329855813</v>
      </c>
    </row>
    <row r="22" spans="1:6" ht="20.25" hidden="1" customHeight="1">
      <c r="A22" s="5"/>
      <c r="B22" s="42"/>
      <c r="C22" s="5"/>
      <c r="D22" s="42"/>
      <c r="E22" s="5"/>
      <c r="F22" s="5"/>
    </row>
  </sheetData>
  <mergeCells count="14">
    <mergeCell ref="A5:A7"/>
    <mergeCell ref="B5:B7"/>
    <mergeCell ref="C5:F5"/>
    <mergeCell ref="C6:C7"/>
    <mergeCell ref="D6:D7"/>
    <mergeCell ref="E6:E7"/>
    <mergeCell ref="F6:F7"/>
    <mergeCell ref="A14:A16"/>
    <mergeCell ref="B14:B16"/>
    <mergeCell ref="C14:F14"/>
    <mergeCell ref="C15:C16"/>
    <mergeCell ref="D15:D16"/>
    <mergeCell ref="E15:E16"/>
    <mergeCell ref="F15:F16"/>
  </mergeCells>
  <phoneticPr fontId="6"/>
  <conditionalFormatting sqref="B8:F12">
    <cfRule type="expression" dxfId="8" priority="4" stopIfTrue="1">
      <formula>$F$4="（単位：百万円）"</formula>
    </cfRule>
    <cfRule type="expression" dxfId="7" priority="5" stopIfTrue="1">
      <formula>$F$4="（単位：円）"</formula>
    </cfRule>
    <cfRule type="expression" dxfId="6" priority="6" stopIfTrue="1">
      <formula>$F$4="（単位：千円）"</formula>
    </cfRule>
  </conditionalFormatting>
  <conditionalFormatting sqref="B17:F21">
    <cfRule type="expression" dxfId="5" priority="1" stopIfTrue="1">
      <formula>$F$4="（単位：百万円）"</formula>
    </cfRule>
    <cfRule type="expression" dxfId="4" priority="2" stopIfTrue="1">
      <formula>$F$4="（単位：円）"</formula>
    </cfRule>
    <cfRule type="expression" dxfId="3" priority="3" stopIfTrue="1">
      <formula>$F$4="（単位：千円）"</formula>
    </cfRule>
  </conditionalFormatting>
  <dataValidations disablePrompts="1" count="1">
    <dataValidation type="list" allowBlank="1" showInputMessage="1" showErrorMessage="1" sqref="F4" xr:uid="{FD53B89A-E57E-477E-83CF-919CB7C3051A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pageSetUpPr fitToPage="1"/>
  </sheetPr>
  <dimension ref="A1:B7"/>
  <sheetViews>
    <sheetView zoomScale="91" zoomScaleNormal="70" workbookViewId="0">
      <selection activeCell="B12" sqref="B12"/>
    </sheetView>
  </sheetViews>
  <sheetFormatPr defaultColWidth="8.8984375" defaultRowHeight="10.8"/>
  <cols>
    <col min="1" max="1" width="60.8984375" style="5" customWidth="1"/>
    <col min="2" max="2" width="40.8984375" style="5" customWidth="1"/>
    <col min="3" max="16384" width="8.8984375" style="5"/>
  </cols>
  <sheetData>
    <row r="1" spans="1:2" ht="21">
      <c r="A1" s="8" t="s">
        <v>103</v>
      </c>
    </row>
    <row r="2" spans="1:2" ht="13.2">
      <c r="A2" s="9" t="str">
        <f>"自治体名："&amp;自治体名</f>
        <v>自治体名：早川町</v>
      </c>
    </row>
    <row r="3" spans="1:2" ht="13.2">
      <c r="A3" s="9" t="str">
        <f>"年度："&amp;年度</f>
        <v>年度：令和６年度</v>
      </c>
    </row>
    <row r="4" spans="1:2" ht="13.2">
      <c r="B4" s="7" t="str">
        <f>単位</f>
        <v>（単位：円）</v>
      </c>
    </row>
    <row r="5" spans="1:2" ht="22.5" customHeight="1">
      <c r="A5" s="2" t="s">
        <v>26</v>
      </c>
      <c r="B5" s="2" t="s">
        <v>85</v>
      </c>
    </row>
    <row r="6" spans="1:2" ht="18" customHeight="1">
      <c r="A6" s="6" t="s">
        <v>139</v>
      </c>
      <c r="B6" s="28">
        <v>347446002</v>
      </c>
    </row>
    <row r="7" spans="1:2" ht="18" customHeight="1">
      <c r="A7" s="4" t="s">
        <v>10</v>
      </c>
      <c r="B7" s="28">
        <f>SUM(B6:B6)</f>
        <v>347446002</v>
      </c>
    </row>
  </sheetData>
  <phoneticPr fontId="6"/>
  <conditionalFormatting sqref="B6:B7">
    <cfRule type="expression" dxfId="2" priority="1" stopIfTrue="1">
      <formula>$B$4="（単位：百万円）"</formula>
    </cfRule>
    <cfRule type="expression" dxfId="1" priority="2" stopIfTrue="1">
      <formula>$B$4="（単位：円）"</formula>
    </cfRule>
    <cfRule type="expression" dxfId="0" priority="3" stopIfTrue="1">
      <formula>$B$4="（単位：千円）"</formula>
    </cfRule>
  </conditionalFormatting>
  <dataValidations count="1">
    <dataValidation type="list" allowBlank="1" showInputMessage="1" showErrorMessage="1" sqref="B4" xr:uid="{587F4827-FB40-467C-80B7-105209BEF88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8B55-A214-4F38-894F-4EC976AD5FCB}">
  <sheetPr codeName="Sheet2">
    <pageSetUpPr fitToPage="1"/>
  </sheetPr>
  <dimension ref="A1:H23"/>
  <sheetViews>
    <sheetView zoomScale="90" zoomScaleNormal="70" workbookViewId="0">
      <selection activeCell="H6" sqref="H6:H23"/>
    </sheetView>
  </sheetViews>
  <sheetFormatPr defaultColWidth="8.8984375" defaultRowHeight="10.8"/>
  <cols>
    <col min="1" max="1" width="30.8984375" style="5" customWidth="1"/>
    <col min="2" max="8" width="15.8984375" style="5" customWidth="1"/>
    <col min="9" max="16384" width="8.8984375" style="5"/>
  </cols>
  <sheetData>
    <row r="1" spans="1:8" ht="21">
      <c r="A1" s="29" t="s">
        <v>130</v>
      </c>
      <c r="B1" s="29"/>
      <c r="C1" s="29"/>
      <c r="D1" s="29"/>
      <c r="E1" s="29"/>
      <c r="F1" s="29"/>
      <c r="G1" s="29"/>
      <c r="H1" s="29"/>
    </row>
    <row r="2" spans="1:8" ht="13.2">
      <c r="A2" s="9" t="str">
        <f>"自治体名："&amp;自治体名</f>
        <v>自治体名：早川町</v>
      </c>
      <c r="B2" s="9"/>
      <c r="C2" s="9"/>
      <c r="D2" s="9"/>
      <c r="E2" s="9"/>
      <c r="F2" s="9"/>
      <c r="G2" s="9"/>
      <c r="H2" s="7"/>
    </row>
    <row r="3" spans="1:8" ht="13.2">
      <c r="A3" s="9" t="str">
        <f>"年度："&amp;年度</f>
        <v>年度：令和６年度</v>
      </c>
      <c r="B3" s="9"/>
      <c r="C3" s="9"/>
      <c r="D3" s="9"/>
      <c r="E3" s="9"/>
      <c r="F3" s="9"/>
      <c r="G3" s="9"/>
      <c r="H3" s="9"/>
    </row>
    <row r="4" spans="1:8" ht="13.2">
      <c r="A4" s="9"/>
      <c r="B4" s="9"/>
      <c r="C4" s="9"/>
      <c r="D4" s="9"/>
      <c r="E4" s="9"/>
      <c r="F4" s="9"/>
      <c r="G4" s="9"/>
      <c r="H4" s="7" t="str">
        <f>単位</f>
        <v>（単位：円）</v>
      </c>
    </row>
    <row r="5" spans="1:8" ht="32.4">
      <c r="A5" s="19" t="s">
        <v>81</v>
      </c>
      <c r="B5" s="20" t="s">
        <v>129</v>
      </c>
      <c r="C5" s="20" t="s">
        <v>128</v>
      </c>
      <c r="D5" s="20" t="s">
        <v>127</v>
      </c>
      <c r="E5" s="20" t="s">
        <v>126</v>
      </c>
      <c r="F5" s="20" t="s">
        <v>125</v>
      </c>
      <c r="G5" s="20" t="s">
        <v>124</v>
      </c>
      <c r="H5" s="20" t="s">
        <v>123</v>
      </c>
    </row>
    <row r="6" spans="1:8">
      <c r="A6" s="6" t="s">
        <v>114</v>
      </c>
      <c r="B6" s="51">
        <f>SUM(B7:B15)</f>
        <v>11151958014</v>
      </c>
      <c r="C6" s="51">
        <f t="shared" ref="C6:G6" si="0">SUM(C7:C15)</f>
        <v>50181862</v>
      </c>
      <c r="D6" s="51">
        <f t="shared" si="0"/>
        <v>0</v>
      </c>
      <c r="E6" s="51">
        <f>B6+C6-D6</f>
        <v>11202139876</v>
      </c>
      <c r="F6" s="51">
        <f t="shared" si="0"/>
        <v>6753766836</v>
      </c>
      <c r="G6" s="51">
        <f t="shared" si="0"/>
        <v>263763191</v>
      </c>
      <c r="H6" s="51">
        <f>E6-F6</f>
        <v>4448373040</v>
      </c>
    </row>
    <row r="7" spans="1:8">
      <c r="A7" s="6" t="s">
        <v>108</v>
      </c>
      <c r="B7" s="36">
        <v>494373424</v>
      </c>
      <c r="C7" s="36">
        <v>0</v>
      </c>
      <c r="D7" s="36">
        <v>0</v>
      </c>
      <c r="E7" s="51">
        <f t="shared" ref="E7:E23" si="1">B7+C7-D7</f>
        <v>494373424</v>
      </c>
      <c r="F7" s="36">
        <v>0</v>
      </c>
      <c r="G7" s="36">
        <v>0</v>
      </c>
      <c r="H7" s="51">
        <f t="shared" ref="H7:H23" si="2">E7-F7</f>
        <v>494373424</v>
      </c>
    </row>
    <row r="8" spans="1:8">
      <c r="A8" s="6" t="s">
        <v>113</v>
      </c>
      <c r="B8" s="36">
        <v>0</v>
      </c>
      <c r="C8" s="36">
        <v>0</v>
      </c>
      <c r="D8" s="36">
        <v>0</v>
      </c>
      <c r="E8" s="51">
        <f t="shared" si="1"/>
        <v>0</v>
      </c>
      <c r="F8" s="36">
        <v>0</v>
      </c>
      <c r="G8" s="36">
        <v>0</v>
      </c>
      <c r="H8" s="51">
        <f t="shared" si="2"/>
        <v>0</v>
      </c>
    </row>
    <row r="9" spans="1:8">
      <c r="A9" s="6" t="s">
        <v>107</v>
      </c>
      <c r="B9" s="36">
        <v>8623535435</v>
      </c>
      <c r="C9" s="36">
        <v>20112687</v>
      </c>
      <c r="D9" s="36">
        <v>0</v>
      </c>
      <c r="E9" s="51">
        <f t="shared" si="1"/>
        <v>8643648122</v>
      </c>
      <c r="F9" s="36">
        <v>5837263566</v>
      </c>
      <c r="G9" s="36">
        <v>175366233</v>
      </c>
      <c r="H9" s="51">
        <f t="shared" si="2"/>
        <v>2806384556</v>
      </c>
    </row>
    <row r="10" spans="1:8">
      <c r="A10" s="6" t="s">
        <v>106</v>
      </c>
      <c r="B10" s="36">
        <v>1513025426</v>
      </c>
      <c r="C10" s="36">
        <v>10126175</v>
      </c>
      <c r="D10" s="36">
        <v>0</v>
      </c>
      <c r="E10" s="51">
        <f t="shared" si="1"/>
        <v>1523151601</v>
      </c>
      <c r="F10" s="36">
        <v>916503270</v>
      </c>
      <c r="G10" s="36">
        <v>88396958</v>
      </c>
      <c r="H10" s="51">
        <f t="shared" si="2"/>
        <v>606648331</v>
      </c>
    </row>
    <row r="11" spans="1:8">
      <c r="A11" s="6" t="s">
        <v>112</v>
      </c>
      <c r="B11" s="36">
        <v>0</v>
      </c>
      <c r="C11" s="36">
        <v>0</v>
      </c>
      <c r="D11" s="36">
        <v>0</v>
      </c>
      <c r="E11" s="51">
        <f t="shared" si="1"/>
        <v>0</v>
      </c>
      <c r="F11" s="36">
        <v>0</v>
      </c>
      <c r="G11" s="36">
        <v>0</v>
      </c>
      <c r="H11" s="51">
        <f t="shared" si="2"/>
        <v>0</v>
      </c>
    </row>
    <row r="12" spans="1:8">
      <c r="A12" s="6" t="s">
        <v>111</v>
      </c>
      <c r="B12" s="36">
        <v>0</v>
      </c>
      <c r="C12" s="36">
        <v>0</v>
      </c>
      <c r="D12" s="36">
        <v>0</v>
      </c>
      <c r="E12" s="51">
        <f t="shared" si="1"/>
        <v>0</v>
      </c>
      <c r="F12" s="36">
        <v>0</v>
      </c>
      <c r="G12" s="36">
        <v>0</v>
      </c>
      <c r="H12" s="51">
        <f t="shared" si="2"/>
        <v>0</v>
      </c>
    </row>
    <row r="13" spans="1:8">
      <c r="A13" s="6" t="s">
        <v>110</v>
      </c>
      <c r="B13" s="36">
        <v>0</v>
      </c>
      <c r="C13" s="36">
        <v>0</v>
      </c>
      <c r="D13" s="36">
        <v>0</v>
      </c>
      <c r="E13" s="51">
        <f t="shared" si="1"/>
        <v>0</v>
      </c>
      <c r="F13" s="36">
        <v>0</v>
      </c>
      <c r="G13" s="36">
        <v>0</v>
      </c>
      <c r="H13" s="51">
        <f t="shared" si="2"/>
        <v>0</v>
      </c>
    </row>
    <row r="14" spans="1:8">
      <c r="A14" s="6" t="s">
        <v>56</v>
      </c>
      <c r="B14" s="36">
        <v>0</v>
      </c>
      <c r="C14" s="36">
        <v>0</v>
      </c>
      <c r="D14" s="36">
        <v>0</v>
      </c>
      <c r="E14" s="51">
        <f t="shared" si="1"/>
        <v>0</v>
      </c>
      <c r="F14" s="36">
        <v>0</v>
      </c>
      <c r="G14" s="36">
        <v>0</v>
      </c>
      <c r="H14" s="51">
        <f t="shared" si="2"/>
        <v>0</v>
      </c>
    </row>
    <row r="15" spans="1:8">
      <c r="A15" s="6" t="s">
        <v>105</v>
      </c>
      <c r="B15" s="36">
        <v>521023729</v>
      </c>
      <c r="C15" s="36">
        <v>19943000</v>
      </c>
      <c r="D15" s="36">
        <v>0</v>
      </c>
      <c r="E15" s="51">
        <f t="shared" si="1"/>
        <v>540966729</v>
      </c>
      <c r="F15" s="36">
        <v>0</v>
      </c>
      <c r="G15" s="36">
        <v>0</v>
      </c>
      <c r="H15" s="51">
        <f t="shared" si="2"/>
        <v>540966729</v>
      </c>
    </row>
    <row r="16" spans="1:8">
      <c r="A16" s="6" t="s">
        <v>109</v>
      </c>
      <c r="B16" s="51">
        <f>SUM(B17:B21)</f>
        <v>19372060580</v>
      </c>
      <c r="C16" s="51">
        <f t="shared" ref="C16:D16" si="3">SUM(C17:C21)</f>
        <v>367833428</v>
      </c>
      <c r="D16" s="51">
        <f t="shared" si="3"/>
        <v>0</v>
      </c>
      <c r="E16" s="51">
        <f t="shared" si="1"/>
        <v>19739894008</v>
      </c>
      <c r="F16" s="51">
        <f>SUM(F17:F21)</f>
        <v>8525915048</v>
      </c>
      <c r="G16" s="51">
        <f>SUM(G17:G21)</f>
        <v>255446127</v>
      </c>
      <c r="H16" s="51">
        <f t="shared" si="2"/>
        <v>11213978960</v>
      </c>
    </row>
    <row r="17" spans="1:8">
      <c r="A17" s="6" t="s">
        <v>108</v>
      </c>
      <c r="B17" s="36">
        <v>121742138</v>
      </c>
      <c r="C17" s="36">
        <v>16</v>
      </c>
      <c r="D17" s="36">
        <v>0</v>
      </c>
      <c r="E17" s="51">
        <f t="shared" si="1"/>
        <v>121742154</v>
      </c>
      <c r="F17" s="36">
        <v>0</v>
      </c>
      <c r="G17" s="36">
        <v>0</v>
      </c>
      <c r="H17" s="51">
        <f t="shared" si="2"/>
        <v>121742154</v>
      </c>
    </row>
    <row r="18" spans="1:8">
      <c r="A18" s="6" t="s">
        <v>107</v>
      </c>
      <c r="B18" s="36">
        <v>0</v>
      </c>
      <c r="C18" s="36">
        <v>71923100</v>
      </c>
      <c r="D18" s="36">
        <v>0</v>
      </c>
      <c r="E18" s="51">
        <f t="shared" si="1"/>
        <v>71923100</v>
      </c>
      <c r="F18" s="36">
        <v>0</v>
      </c>
      <c r="G18" s="36">
        <v>0</v>
      </c>
      <c r="H18" s="51">
        <f t="shared" si="2"/>
        <v>71923100</v>
      </c>
    </row>
    <row r="19" spans="1:8">
      <c r="A19" s="6" t="s">
        <v>106</v>
      </c>
      <c r="B19" s="36">
        <v>18619728382</v>
      </c>
      <c r="C19" s="36">
        <v>69801212</v>
      </c>
      <c r="D19" s="36">
        <v>0</v>
      </c>
      <c r="E19" s="51">
        <f t="shared" si="1"/>
        <v>18689529594</v>
      </c>
      <c r="F19" s="36">
        <v>8525915048</v>
      </c>
      <c r="G19" s="36">
        <v>255446127</v>
      </c>
      <c r="H19" s="51">
        <f t="shared" si="2"/>
        <v>10163614546</v>
      </c>
    </row>
    <row r="20" spans="1:8">
      <c r="A20" s="6" t="s">
        <v>56</v>
      </c>
      <c r="B20" s="36">
        <v>0</v>
      </c>
      <c r="C20" s="36">
        <v>0</v>
      </c>
      <c r="D20" s="36">
        <v>0</v>
      </c>
      <c r="E20" s="51">
        <f t="shared" si="1"/>
        <v>0</v>
      </c>
      <c r="F20" s="36">
        <v>0</v>
      </c>
      <c r="G20" s="36">
        <v>0</v>
      </c>
      <c r="H20" s="51">
        <f t="shared" si="2"/>
        <v>0</v>
      </c>
    </row>
    <row r="21" spans="1:8">
      <c r="A21" s="6" t="s">
        <v>105</v>
      </c>
      <c r="B21" s="36">
        <v>630590060</v>
      </c>
      <c r="C21" s="36">
        <v>226109100</v>
      </c>
      <c r="D21" s="36">
        <v>0</v>
      </c>
      <c r="E21" s="51">
        <f t="shared" si="1"/>
        <v>856699160</v>
      </c>
      <c r="F21" s="36">
        <v>0</v>
      </c>
      <c r="G21" s="36">
        <v>0</v>
      </c>
      <c r="H21" s="51">
        <f t="shared" si="2"/>
        <v>856699160</v>
      </c>
    </row>
    <row r="22" spans="1:8">
      <c r="A22" s="6" t="s">
        <v>104</v>
      </c>
      <c r="B22" s="36">
        <v>231282467</v>
      </c>
      <c r="C22" s="36">
        <v>5097950</v>
      </c>
      <c r="D22" s="36">
        <v>0</v>
      </c>
      <c r="E22" s="51">
        <f t="shared" si="1"/>
        <v>236380417</v>
      </c>
      <c r="F22" s="36">
        <v>202444661</v>
      </c>
      <c r="G22" s="36">
        <v>15951604</v>
      </c>
      <c r="H22" s="51">
        <f t="shared" si="2"/>
        <v>33935756</v>
      </c>
    </row>
    <row r="23" spans="1:8">
      <c r="A23" s="6" t="s">
        <v>10</v>
      </c>
      <c r="B23" s="51">
        <f>B6+B16+B22</f>
        <v>30755301061</v>
      </c>
      <c r="C23" s="51">
        <f t="shared" ref="C23:G23" si="4">C6+C16+C22</f>
        <v>423113240</v>
      </c>
      <c r="D23" s="51">
        <f t="shared" si="4"/>
        <v>0</v>
      </c>
      <c r="E23" s="51">
        <f t="shared" si="1"/>
        <v>31178414301</v>
      </c>
      <c r="F23" s="51">
        <f t="shared" si="4"/>
        <v>15482126545</v>
      </c>
      <c r="G23" s="51">
        <f t="shared" si="4"/>
        <v>535160922</v>
      </c>
      <c r="H23" s="51">
        <f t="shared" si="2"/>
        <v>15696287756</v>
      </c>
    </row>
  </sheetData>
  <phoneticPr fontId="6"/>
  <conditionalFormatting sqref="A6:H23">
    <cfRule type="expression" dxfId="62" priority="1" stopIfTrue="1">
      <formula>$H$4="（単位：百万円）"</formula>
    </cfRule>
    <cfRule type="expression" dxfId="61" priority="2" stopIfTrue="1">
      <formula>$H$4="（単位：円）"</formula>
    </cfRule>
    <cfRule type="expression" dxfId="60" priority="3" stopIfTrue="1">
      <formula>$H$4="（単位：千円）"</formula>
    </cfRule>
  </conditionalFormatting>
  <dataValidations count="1">
    <dataValidation type="list" allowBlank="1" showInputMessage="1" showErrorMessage="1" sqref="H4" xr:uid="{20DC5D8D-0A7B-497F-A502-2E9170574892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943B-A3D1-4AA4-B6B0-F7CB214A6E2E}">
  <sheetPr codeName="Sheet3">
    <pageSetUpPr fitToPage="1"/>
  </sheetPr>
  <dimension ref="A1:N23"/>
  <sheetViews>
    <sheetView zoomScale="86" zoomScaleNormal="70" workbookViewId="0">
      <selection activeCell="M23" sqref="M23"/>
    </sheetView>
  </sheetViews>
  <sheetFormatPr defaultColWidth="8.8984375" defaultRowHeight="10.8"/>
  <cols>
    <col min="1" max="1" width="30.8984375" style="5" customWidth="1"/>
    <col min="2" max="11" width="15.8984375" style="5" customWidth="1"/>
    <col min="12" max="12" width="18.69921875" style="5" customWidth="1"/>
    <col min="13" max="13" width="16.59765625" style="5" customWidth="1"/>
    <col min="14" max="14" width="15.3984375" style="5" customWidth="1"/>
    <col min="15" max="16384" width="8.8984375" style="5"/>
  </cols>
  <sheetData>
    <row r="1" spans="1:14" ht="21">
      <c r="A1" s="29" t="s">
        <v>122</v>
      </c>
      <c r="B1" s="29"/>
      <c r="C1" s="29"/>
      <c r="D1" s="29"/>
      <c r="E1" s="29"/>
      <c r="F1" s="29"/>
      <c r="G1" s="29"/>
      <c r="H1" s="29"/>
      <c r="I1" s="29"/>
    </row>
    <row r="2" spans="1:14" ht="13.2">
      <c r="A2" s="9" t="str">
        <f>"自治体名："&amp;自治体名</f>
        <v>自治体名：早川町</v>
      </c>
      <c r="B2" s="9"/>
      <c r="C2" s="9"/>
      <c r="D2" s="9"/>
      <c r="E2" s="9"/>
      <c r="F2" s="9"/>
      <c r="G2" s="9"/>
      <c r="H2" s="9"/>
      <c r="I2" s="7"/>
    </row>
    <row r="3" spans="1:14" ht="13.2">
      <c r="A3" s="9" t="str">
        <f>"年度："&amp;年度</f>
        <v>年度：令和６年度</v>
      </c>
      <c r="B3" s="9"/>
      <c r="C3" s="9"/>
      <c r="D3" s="9"/>
      <c r="E3" s="9"/>
      <c r="F3" s="9"/>
      <c r="G3" s="9"/>
      <c r="H3" s="9"/>
      <c r="I3" s="9"/>
    </row>
    <row r="4" spans="1:14" ht="13.2">
      <c r="A4" s="9"/>
      <c r="B4" s="9"/>
      <c r="C4" s="9"/>
      <c r="D4" s="9"/>
      <c r="E4" s="9"/>
      <c r="F4" s="9"/>
      <c r="G4" s="9"/>
      <c r="H4" s="9"/>
      <c r="I4" s="9"/>
      <c r="J4" s="7" t="s">
        <v>162</v>
      </c>
    </row>
    <row r="5" spans="1:14" ht="21.6">
      <c r="A5" s="19" t="s">
        <v>81</v>
      </c>
      <c r="B5" s="20" t="s">
        <v>121</v>
      </c>
      <c r="C5" s="19" t="s">
        <v>120</v>
      </c>
      <c r="D5" s="19" t="s">
        <v>119</v>
      </c>
      <c r="E5" s="19" t="s">
        <v>118</v>
      </c>
      <c r="F5" s="19" t="s">
        <v>117</v>
      </c>
      <c r="G5" s="19" t="s">
        <v>116</v>
      </c>
      <c r="H5" s="19" t="s">
        <v>115</v>
      </c>
      <c r="I5" s="19" t="s">
        <v>30</v>
      </c>
      <c r="J5" s="19" t="s">
        <v>10</v>
      </c>
      <c r="L5" s="5" t="s">
        <v>197</v>
      </c>
      <c r="M5" s="5" t="s">
        <v>199</v>
      </c>
      <c r="N5" s="5" t="s">
        <v>198</v>
      </c>
    </row>
    <row r="6" spans="1:14">
      <c r="A6" s="6" t="s">
        <v>114</v>
      </c>
      <c r="B6" s="51">
        <f>SUM(B7:B15)</f>
        <v>81544140</v>
      </c>
      <c r="C6" s="51">
        <f t="shared" ref="C6:H6" si="0">SUM(C7:C15)</f>
        <v>1497744578</v>
      </c>
      <c r="D6" s="51">
        <f t="shared" si="0"/>
        <v>341599749</v>
      </c>
      <c r="E6" s="51">
        <f t="shared" si="0"/>
        <v>12587489</v>
      </c>
      <c r="F6" s="51">
        <f t="shared" si="0"/>
        <v>321733538</v>
      </c>
      <c r="G6" s="51">
        <f t="shared" si="0"/>
        <v>36804417</v>
      </c>
      <c r="H6" s="51">
        <f t="shared" si="0"/>
        <v>939059090</v>
      </c>
      <c r="I6" s="51">
        <v>1217300039</v>
      </c>
      <c r="J6" s="51">
        <f>SUM(B6:I6)</f>
        <v>4448373040</v>
      </c>
      <c r="L6" s="5">
        <v>4448373040</v>
      </c>
      <c r="M6" s="5">
        <f>L6-J6</f>
        <v>0</v>
      </c>
      <c r="N6" s="5">
        <f>I6+M6</f>
        <v>1217300039</v>
      </c>
    </row>
    <row r="7" spans="1:14">
      <c r="A7" s="6" t="s">
        <v>108</v>
      </c>
      <c r="B7" s="36">
        <v>18174626</v>
      </c>
      <c r="C7" s="36">
        <v>125559387</v>
      </c>
      <c r="D7" s="36">
        <v>20881865</v>
      </c>
      <c r="E7" s="36">
        <v>1677327</v>
      </c>
      <c r="F7" s="36">
        <v>26013239</v>
      </c>
      <c r="G7" s="36">
        <v>699000</v>
      </c>
      <c r="H7" s="36">
        <v>217873308</v>
      </c>
      <c r="I7" s="36">
        <v>83494672</v>
      </c>
      <c r="J7" s="51">
        <f t="shared" ref="J7:J23" si="1">SUM(B7:I7)</f>
        <v>494373424</v>
      </c>
      <c r="L7" s="5">
        <v>494373424</v>
      </c>
      <c r="M7" s="5">
        <f t="shared" ref="M7:M23" si="2">L7-J7</f>
        <v>0</v>
      </c>
      <c r="N7" s="5">
        <f t="shared" ref="N7:N23" si="3">I7+M7</f>
        <v>83494672</v>
      </c>
    </row>
    <row r="8" spans="1:14">
      <c r="A8" s="6" t="s">
        <v>113</v>
      </c>
      <c r="B8" s="36" t="s">
        <v>168</v>
      </c>
      <c r="C8" s="36" t="s">
        <v>168</v>
      </c>
      <c r="D8" s="36" t="s">
        <v>168</v>
      </c>
      <c r="E8" s="36" t="s">
        <v>168</v>
      </c>
      <c r="F8" s="36" t="s">
        <v>168</v>
      </c>
      <c r="G8" s="36" t="s">
        <v>168</v>
      </c>
      <c r="H8" s="36" t="s">
        <v>168</v>
      </c>
      <c r="I8" s="36">
        <v>0</v>
      </c>
      <c r="J8" s="51">
        <f t="shared" si="1"/>
        <v>0</v>
      </c>
      <c r="L8" s="5">
        <v>0</v>
      </c>
      <c r="M8" s="5">
        <f t="shared" si="2"/>
        <v>0</v>
      </c>
      <c r="N8" s="5">
        <f t="shared" si="3"/>
        <v>0</v>
      </c>
    </row>
    <row r="9" spans="1:14">
      <c r="A9" s="6" t="s">
        <v>107</v>
      </c>
      <c r="B9" s="36">
        <v>49145397</v>
      </c>
      <c r="C9" s="36">
        <v>1305414896</v>
      </c>
      <c r="D9" s="36">
        <v>300049709</v>
      </c>
      <c r="E9" s="36">
        <v>10910162</v>
      </c>
      <c r="F9" s="36">
        <v>283007850</v>
      </c>
      <c r="G9" s="36">
        <v>7</v>
      </c>
      <c r="H9" s="36">
        <v>513062909</v>
      </c>
      <c r="I9" s="36">
        <v>344793626</v>
      </c>
      <c r="J9" s="51">
        <f t="shared" si="1"/>
        <v>2806384556</v>
      </c>
      <c r="L9" s="5">
        <v>2806384556</v>
      </c>
      <c r="M9" s="5">
        <f t="shared" si="2"/>
        <v>0</v>
      </c>
      <c r="N9" s="5">
        <f>I9+M9</f>
        <v>344793626</v>
      </c>
    </row>
    <row r="10" spans="1:14">
      <c r="A10" s="6" t="s">
        <v>106</v>
      </c>
      <c r="B10" s="36">
        <v>12926117</v>
      </c>
      <c r="C10" s="36">
        <v>66770295</v>
      </c>
      <c r="D10" s="36">
        <v>2023175</v>
      </c>
      <c r="E10" s="36" t="s">
        <v>168</v>
      </c>
      <c r="F10" s="36">
        <v>12712449</v>
      </c>
      <c r="G10" s="36">
        <v>36105410</v>
      </c>
      <c r="H10" s="36">
        <v>208122873</v>
      </c>
      <c r="I10" s="36">
        <v>267988012</v>
      </c>
      <c r="J10" s="51">
        <f t="shared" si="1"/>
        <v>606648331</v>
      </c>
      <c r="L10" s="5">
        <v>606648331</v>
      </c>
      <c r="M10" s="5">
        <f t="shared" si="2"/>
        <v>0</v>
      </c>
      <c r="N10" s="5">
        <f t="shared" si="3"/>
        <v>267988012</v>
      </c>
    </row>
    <row r="11" spans="1:14">
      <c r="A11" s="6" t="s">
        <v>112</v>
      </c>
      <c r="B11" s="36" t="s">
        <v>168</v>
      </c>
      <c r="C11" s="36" t="s">
        <v>168</v>
      </c>
      <c r="D11" s="36" t="s">
        <v>168</v>
      </c>
      <c r="E11" s="36" t="s">
        <v>168</v>
      </c>
      <c r="F11" s="36" t="s">
        <v>168</v>
      </c>
      <c r="G11" s="36" t="s">
        <v>168</v>
      </c>
      <c r="H11" s="36" t="s">
        <v>168</v>
      </c>
      <c r="I11" s="36">
        <v>0</v>
      </c>
      <c r="J11" s="51">
        <f t="shared" si="1"/>
        <v>0</v>
      </c>
      <c r="L11" s="5">
        <v>0</v>
      </c>
      <c r="M11" s="5">
        <f t="shared" si="2"/>
        <v>0</v>
      </c>
      <c r="N11" s="5">
        <f t="shared" si="3"/>
        <v>0</v>
      </c>
    </row>
    <row r="12" spans="1:14">
      <c r="A12" s="6" t="s">
        <v>111</v>
      </c>
      <c r="B12" s="36" t="s">
        <v>168</v>
      </c>
      <c r="C12" s="36" t="s">
        <v>168</v>
      </c>
      <c r="D12" s="36" t="s">
        <v>168</v>
      </c>
      <c r="E12" s="36" t="s">
        <v>168</v>
      </c>
      <c r="F12" s="36" t="s">
        <v>168</v>
      </c>
      <c r="G12" s="36" t="s">
        <v>168</v>
      </c>
      <c r="H12" s="36" t="s">
        <v>168</v>
      </c>
      <c r="I12" s="36">
        <v>0</v>
      </c>
      <c r="J12" s="51">
        <f t="shared" si="1"/>
        <v>0</v>
      </c>
      <c r="L12" s="5">
        <v>0</v>
      </c>
      <c r="M12" s="5">
        <f t="shared" si="2"/>
        <v>0</v>
      </c>
      <c r="N12" s="5">
        <f t="shared" si="3"/>
        <v>0</v>
      </c>
    </row>
    <row r="13" spans="1:14">
      <c r="A13" s="6" t="s">
        <v>110</v>
      </c>
      <c r="B13" s="36" t="s">
        <v>168</v>
      </c>
      <c r="C13" s="36" t="s">
        <v>168</v>
      </c>
      <c r="D13" s="36" t="s">
        <v>168</v>
      </c>
      <c r="E13" s="36" t="s">
        <v>168</v>
      </c>
      <c r="F13" s="36" t="s">
        <v>168</v>
      </c>
      <c r="G13" s="36" t="s">
        <v>168</v>
      </c>
      <c r="H13" s="36" t="s">
        <v>168</v>
      </c>
      <c r="I13" s="36">
        <v>0</v>
      </c>
      <c r="J13" s="51">
        <f t="shared" si="1"/>
        <v>0</v>
      </c>
      <c r="L13" s="5">
        <v>0</v>
      </c>
      <c r="M13" s="5">
        <f t="shared" si="2"/>
        <v>0</v>
      </c>
      <c r="N13" s="5">
        <f t="shared" si="3"/>
        <v>0</v>
      </c>
    </row>
    <row r="14" spans="1:14">
      <c r="A14" s="6" t="s">
        <v>56</v>
      </c>
      <c r="B14" s="36" t="s">
        <v>168</v>
      </c>
      <c r="C14" s="36" t="s">
        <v>168</v>
      </c>
      <c r="D14" s="36" t="s">
        <v>168</v>
      </c>
      <c r="E14" s="36" t="s">
        <v>168</v>
      </c>
      <c r="F14" s="36" t="s">
        <v>168</v>
      </c>
      <c r="G14" s="36" t="s">
        <v>168</v>
      </c>
      <c r="H14" s="36" t="s">
        <v>168</v>
      </c>
      <c r="I14" s="36">
        <v>0</v>
      </c>
      <c r="J14" s="51">
        <f t="shared" si="1"/>
        <v>0</v>
      </c>
      <c r="L14" s="5">
        <v>0</v>
      </c>
      <c r="M14" s="5">
        <f t="shared" si="2"/>
        <v>0</v>
      </c>
      <c r="N14" s="5">
        <f t="shared" si="3"/>
        <v>0</v>
      </c>
    </row>
    <row r="15" spans="1:14">
      <c r="A15" s="6" t="s">
        <v>105</v>
      </c>
      <c r="B15" s="36">
        <v>1298000</v>
      </c>
      <c r="C15" s="36" t="s">
        <v>168</v>
      </c>
      <c r="D15" s="36">
        <v>18645000</v>
      </c>
      <c r="E15" s="36" t="s">
        <v>168</v>
      </c>
      <c r="F15" s="36" t="s">
        <v>168</v>
      </c>
      <c r="G15" s="36" t="s">
        <v>168</v>
      </c>
      <c r="H15" s="36" t="s">
        <v>168</v>
      </c>
      <c r="I15" s="36">
        <v>521023729</v>
      </c>
      <c r="J15" s="51">
        <f t="shared" si="1"/>
        <v>540966729</v>
      </c>
      <c r="L15" s="5">
        <v>540966729</v>
      </c>
      <c r="M15" s="5">
        <f t="shared" si="2"/>
        <v>0</v>
      </c>
      <c r="N15" s="5">
        <f t="shared" si="3"/>
        <v>521023729</v>
      </c>
    </row>
    <row r="16" spans="1:14">
      <c r="A16" s="6" t="s">
        <v>109</v>
      </c>
      <c r="B16" s="51">
        <f>SUM(B17:B21)</f>
        <v>2931401902</v>
      </c>
      <c r="C16" s="51">
        <f t="shared" ref="C16:H16" si="4">SUM(C17:C21)</f>
        <v>0</v>
      </c>
      <c r="D16" s="51">
        <f t="shared" si="4"/>
        <v>0</v>
      </c>
      <c r="E16" s="51">
        <f t="shared" si="4"/>
        <v>75367775</v>
      </c>
      <c r="F16" s="51">
        <f t="shared" si="4"/>
        <v>6288334597</v>
      </c>
      <c r="G16" s="51">
        <f t="shared" si="4"/>
        <v>0</v>
      </c>
      <c r="H16" s="51">
        <f t="shared" si="4"/>
        <v>0</v>
      </c>
      <c r="I16" s="51">
        <v>1918874686</v>
      </c>
      <c r="J16" s="51">
        <f t="shared" si="1"/>
        <v>11213978960</v>
      </c>
      <c r="L16" s="5">
        <v>11213978960</v>
      </c>
      <c r="M16" s="5">
        <f t="shared" si="2"/>
        <v>0</v>
      </c>
      <c r="N16" s="5">
        <f t="shared" si="3"/>
        <v>1918874686</v>
      </c>
    </row>
    <row r="17" spans="1:14">
      <c r="A17" s="6" t="s">
        <v>108</v>
      </c>
      <c r="B17" s="36">
        <v>23260874</v>
      </c>
      <c r="C17" s="36" t="s">
        <v>168</v>
      </c>
      <c r="D17" s="36" t="s">
        <v>168</v>
      </c>
      <c r="E17" s="36">
        <v>0</v>
      </c>
      <c r="F17" s="36" t="s">
        <v>168</v>
      </c>
      <c r="G17" s="36" t="s">
        <v>168</v>
      </c>
      <c r="H17" s="36" t="s">
        <v>168</v>
      </c>
      <c r="I17" s="36">
        <v>98481280</v>
      </c>
      <c r="J17" s="51">
        <f t="shared" si="1"/>
        <v>121742154</v>
      </c>
      <c r="L17" s="5">
        <v>121742154</v>
      </c>
      <c r="M17" s="5">
        <f t="shared" si="2"/>
        <v>0</v>
      </c>
      <c r="N17" s="5">
        <f t="shared" si="3"/>
        <v>98481280</v>
      </c>
    </row>
    <row r="18" spans="1:14">
      <c r="A18" s="6" t="s">
        <v>107</v>
      </c>
      <c r="B18" s="36">
        <v>71923100</v>
      </c>
      <c r="C18" s="36" t="s">
        <v>168</v>
      </c>
      <c r="D18" s="36" t="s">
        <v>168</v>
      </c>
      <c r="E18" s="36">
        <v>0</v>
      </c>
      <c r="F18" s="36" t="s">
        <v>168</v>
      </c>
      <c r="G18" s="36" t="s">
        <v>168</v>
      </c>
      <c r="H18" s="36" t="s">
        <v>168</v>
      </c>
      <c r="I18" s="36">
        <v>0</v>
      </c>
      <c r="J18" s="51">
        <f t="shared" si="1"/>
        <v>71923100</v>
      </c>
      <c r="L18" s="5">
        <v>71923100</v>
      </c>
      <c r="M18" s="5">
        <f t="shared" si="2"/>
        <v>0</v>
      </c>
      <c r="N18" s="5">
        <f t="shared" si="3"/>
        <v>0</v>
      </c>
    </row>
    <row r="19" spans="1:14">
      <c r="A19" s="6" t="s">
        <v>106</v>
      </c>
      <c r="B19" s="36">
        <v>2633814928</v>
      </c>
      <c r="C19" s="36" t="s">
        <v>168</v>
      </c>
      <c r="D19" s="36" t="s">
        <v>168</v>
      </c>
      <c r="E19" s="36">
        <v>74069775</v>
      </c>
      <c r="F19" s="36">
        <v>6264628497</v>
      </c>
      <c r="G19" s="36" t="s">
        <v>168</v>
      </c>
      <c r="H19" s="36" t="s">
        <v>168</v>
      </c>
      <c r="I19" s="36">
        <v>1191101346</v>
      </c>
      <c r="J19" s="51">
        <f t="shared" si="1"/>
        <v>10163614546</v>
      </c>
      <c r="L19" s="5">
        <v>10163614546</v>
      </c>
      <c r="M19" s="5">
        <f t="shared" si="2"/>
        <v>0</v>
      </c>
      <c r="N19" s="5">
        <f t="shared" si="3"/>
        <v>1191101346</v>
      </c>
    </row>
    <row r="20" spans="1:14">
      <c r="A20" s="6" t="s">
        <v>56</v>
      </c>
      <c r="B20" s="36" t="s">
        <v>168</v>
      </c>
      <c r="C20" s="36" t="s">
        <v>168</v>
      </c>
      <c r="D20" s="36" t="s">
        <v>168</v>
      </c>
      <c r="E20" s="36" t="s">
        <v>168</v>
      </c>
      <c r="F20" s="36" t="s">
        <v>168</v>
      </c>
      <c r="G20" s="36" t="s">
        <v>168</v>
      </c>
      <c r="H20" s="36" t="s">
        <v>168</v>
      </c>
      <c r="I20" s="36">
        <v>0</v>
      </c>
      <c r="J20" s="51">
        <f t="shared" si="1"/>
        <v>0</v>
      </c>
      <c r="L20" s="5">
        <v>0</v>
      </c>
      <c r="M20" s="5">
        <f t="shared" si="2"/>
        <v>0</v>
      </c>
      <c r="N20" s="5">
        <f t="shared" si="3"/>
        <v>0</v>
      </c>
    </row>
    <row r="21" spans="1:14">
      <c r="A21" s="6" t="s">
        <v>105</v>
      </c>
      <c r="B21" s="36">
        <v>202403000</v>
      </c>
      <c r="C21" s="36" t="s">
        <v>168</v>
      </c>
      <c r="D21" s="36" t="s">
        <v>168</v>
      </c>
      <c r="E21" s="36">
        <v>1298000</v>
      </c>
      <c r="F21" s="36">
        <v>23706100</v>
      </c>
      <c r="G21" s="36" t="s">
        <v>168</v>
      </c>
      <c r="H21" s="36" t="s">
        <v>168</v>
      </c>
      <c r="I21" s="36">
        <v>629292060</v>
      </c>
      <c r="J21" s="51">
        <f t="shared" si="1"/>
        <v>856699160</v>
      </c>
      <c r="L21" s="5">
        <v>856699160</v>
      </c>
      <c r="M21" s="5">
        <f t="shared" si="2"/>
        <v>0</v>
      </c>
      <c r="N21" s="5">
        <f t="shared" si="3"/>
        <v>629292060</v>
      </c>
    </row>
    <row r="22" spans="1:14">
      <c r="A22" s="6" t="s">
        <v>104</v>
      </c>
      <c r="B22" s="36">
        <v>1</v>
      </c>
      <c r="C22" s="36">
        <v>2018983</v>
      </c>
      <c r="D22" s="36">
        <v>3751000</v>
      </c>
      <c r="E22" s="36">
        <v>0</v>
      </c>
      <c r="F22" s="36">
        <v>1164921</v>
      </c>
      <c r="G22" s="36">
        <v>7460806</v>
      </c>
      <c r="H22" s="36">
        <v>9139144</v>
      </c>
      <c r="I22" s="36">
        <v>10400901</v>
      </c>
      <c r="J22" s="51">
        <f t="shared" si="1"/>
        <v>33935756</v>
      </c>
      <c r="L22" s="5">
        <v>33935756</v>
      </c>
      <c r="M22" s="5">
        <f>L22-J22</f>
        <v>0</v>
      </c>
      <c r="N22" s="5">
        <f t="shared" si="3"/>
        <v>10400901</v>
      </c>
    </row>
    <row r="23" spans="1:14">
      <c r="A23" s="6" t="s">
        <v>10</v>
      </c>
      <c r="B23" s="51">
        <f>B6+B16+B22</f>
        <v>3012946043</v>
      </c>
      <c r="C23" s="51">
        <f t="shared" ref="C23:H23" si="5">C6+C16+C22</f>
        <v>1499763561</v>
      </c>
      <c r="D23" s="51">
        <f t="shared" si="5"/>
        <v>345350749</v>
      </c>
      <c r="E23" s="51">
        <f t="shared" si="5"/>
        <v>87955264</v>
      </c>
      <c r="F23" s="51">
        <f t="shared" si="5"/>
        <v>6611233056</v>
      </c>
      <c r="G23" s="51">
        <f t="shared" si="5"/>
        <v>44265223</v>
      </c>
      <c r="H23" s="51">
        <f t="shared" si="5"/>
        <v>948198234</v>
      </c>
      <c r="I23" s="51">
        <v>3146575626</v>
      </c>
      <c r="J23" s="51">
        <f t="shared" si="1"/>
        <v>15696287756</v>
      </c>
      <c r="L23" s="5">
        <v>15696287756</v>
      </c>
      <c r="M23" s="5">
        <f t="shared" si="2"/>
        <v>0</v>
      </c>
      <c r="N23" s="5">
        <f t="shared" si="3"/>
        <v>3146575626</v>
      </c>
    </row>
  </sheetData>
  <phoneticPr fontId="6"/>
  <conditionalFormatting sqref="A6:I23">
    <cfRule type="expression" dxfId="59" priority="43" stopIfTrue="1">
      <formula>$I$4="（単位：百万円）"</formula>
    </cfRule>
    <cfRule type="expression" dxfId="58" priority="44" stopIfTrue="1">
      <formula>$I$4="（単位：円）"</formula>
    </cfRule>
    <cfRule type="expression" dxfId="57" priority="45" stopIfTrue="1">
      <formula>$I$4="（単位：千円）"</formula>
    </cfRule>
  </conditionalFormatting>
  <dataValidations count="1">
    <dataValidation type="list" allowBlank="1" showInputMessage="1" showErrorMessage="1" sqref="I4" xr:uid="{9549F0ED-A778-44AE-8D04-7A09DE959448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K40"/>
  <sheetViews>
    <sheetView zoomScale="91" zoomScaleNormal="70" workbookViewId="0">
      <selection activeCell="A15" sqref="A15"/>
    </sheetView>
  </sheetViews>
  <sheetFormatPr defaultColWidth="8.8984375" defaultRowHeight="10.8"/>
  <cols>
    <col min="1" max="1" width="56" style="5" bestFit="1" customWidth="1"/>
    <col min="2" max="11" width="15.3984375" style="5" customWidth="1"/>
    <col min="12" max="16384" width="8.8984375" style="5"/>
  </cols>
  <sheetData>
    <row r="1" spans="1:10" ht="21">
      <c r="A1" s="8" t="s">
        <v>0</v>
      </c>
    </row>
    <row r="2" spans="1:10" ht="13.2">
      <c r="A2" s="9" t="str">
        <f>"自治体名："&amp;自治体名</f>
        <v>自治体名：早川町</v>
      </c>
    </row>
    <row r="3" spans="1:10" ht="13.2">
      <c r="A3" s="9" t="str">
        <f>"年度："&amp;年度</f>
        <v>年度：令和６年度</v>
      </c>
    </row>
    <row r="5" spans="1:10" ht="13.2">
      <c r="A5" s="14" t="s">
        <v>1</v>
      </c>
      <c r="H5" s="7" t="str">
        <f>単位</f>
        <v>（単位：円）</v>
      </c>
    </row>
    <row r="6" spans="1:10" ht="37.5" customHeight="1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10" ht="18" customHeight="1">
      <c r="A7" s="6" t="s">
        <v>169</v>
      </c>
      <c r="B7" s="30"/>
      <c r="C7" s="30"/>
      <c r="D7" s="30">
        <f>B7*C7</f>
        <v>0</v>
      </c>
      <c r="E7" s="30"/>
      <c r="F7" s="30">
        <f>B7*E7</f>
        <v>0</v>
      </c>
      <c r="G7" s="30">
        <f>D7-F7</f>
        <v>0</v>
      </c>
      <c r="H7" s="30">
        <f>F7</f>
        <v>0</v>
      </c>
    </row>
    <row r="8" spans="1:10" ht="18" customHeight="1">
      <c r="A8" s="6"/>
      <c r="B8" s="28"/>
      <c r="C8" s="28"/>
      <c r="D8" s="30">
        <f>B8*C8</f>
        <v>0</v>
      </c>
      <c r="E8" s="30"/>
      <c r="F8" s="30">
        <f>B8*E8</f>
        <v>0</v>
      </c>
      <c r="G8" s="30">
        <f>D8-F8</f>
        <v>0</v>
      </c>
      <c r="H8" s="30">
        <f>G8</f>
        <v>0</v>
      </c>
    </row>
    <row r="9" spans="1:10" ht="18" customHeight="1">
      <c r="A9" s="6"/>
      <c r="B9" s="28"/>
      <c r="C9" s="28"/>
      <c r="D9" s="30">
        <f>B9*C9</f>
        <v>0</v>
      </c>
      <c r="E9" s="30"/>
      <c r="F9" s="30">
        <f>B9*E9</f>
        <v>0</v>
      </c>
      <c r="G9" s="30">
        <f>D9-F9</f>
        <v>0</v>
      </c>
      <c r="H9" s="30">
        <f t="shared" ref="H9" si="0">G9</f>
        <v>0</v>
      </c>
    </row>
    <row r="10" spans="1:10" ht="18" customHeight="1">
      <c r="A10" s="4" t="s">
        <v>10</v>
      </c>
      <c r="B10" s="30">
        <f t="shared" ref="B10:H10" si="1">SUM(B7:B9)</f>
        <v>0</v>
      </c>
      <c r="C10" s="30">
        <f t="shared" si="1"/>
        <v>0</v>
      </c>
      <c r="D10" s="30">
        <f t="shared" si="1"/>
        <v>0</v>
      </c>
      <c r="E10" s="30">
        <f t="shared" si="1"/>
        <v>0</v>
      </c>
      <c r="F10" s="30">
        <f t="shared" si="1"/>
        <v>0</v>
      </c>
      <c r="G10" s="30">
        <f t="shared" si="1"/>
        <v>0</v>
      </c>
      <c r="H10" s="30">
        <f t="shared" si="1"/>
        <v>0</v>
      </c>
    </row>
    <row r="12" spans="1:10" ht="13.2">
      <c r="A12" s="14" t="s">
        <v>11</v>
      </c>
      <c r="J12" s="7" t="str">
        <f>単位</f>
        <v>（単位：円）</v>
      </c>
    </row>
    <row r="13" spans="1:10" ht="37.5" customHeight="1">
      <c r="A13" s="2" t="s">
        <v>12</v>
      </c>
      <c r="B13" s="3" t="s">
        <v>13</v>
      </c>
      <c r="C13" s="3" t="s">
        <v>14</v>
      </c>
      <c r="D13" s="3" t="s">
        <v>15</v>
      </c>
      <c r="E13" s="3" t="s">
        <v>16</v>
      </c>
      <c r="F13" s="3" t="s">
        <v>17</v>
      </c>
      <c r="G13" s="3" t="s">
        <v>18</v>
      </c>
      <c r="H13" s="3" t="s">
        <v>19</v>
      </c>
      <c r="I13" s="3" t="s">
        <v>20</v>
      </c>
      <c r="J13" s="3" t="s">
        <v>9</v>
      </c>
    </row>
    <row r="14" spans="1:10" ht="18" customHeight="1">
      <c r="A14" s="6"/>
      <c r="B14" s="30"/>
      <c r="C14" s="30"/>
      <c r="D14" s="30"/>
      <c r="E14" s="30">
        <f t="shared" ref="E14:E18" si="2">C14-D14</f>
        <v>0</v>
      </c>
      <c r="F14" s="30"/>
      <c r="G14" s="27">
        <f t="shared" ref="G14:G18" si="3">IFERROR(B14/F14,0)</f>
        <v>0</v>
      </c>
      <c r="H14" s="30">
        <f t="shared" ref="H14:H18" si="4">ROUNDDOWN(E14*G14,0)</f>
        <v>0</v>
      </c>
      <c r="I14" s="30">
        <f t="shared" ref="I14:I18" si="5">IF(H14&gt;0,IF(B14*0.7&gt;H14,B14-H14,0),0)</f>
        <v>0</v>
      </c>
      <c r="J14" s="30">
        <f t="shared" ref="J14:J18" si="6">B14</f>
        <v>0</v>
      </c>
    </row>
    <row r="15" spans="1:10" ht="18" customHeight="1">
      <c r="A15" s="6"/>
      <c r="B15" s="30"/>
      <c r="C15" s="30"/>
      <c r="D15" s="30"/>
      <c r="E15" s="30">
        <f t="shared" si="2"/>
        <v>0</v>
      </c>
      <c r="F15" s="30"/>
      <c r="G15" s="27">
        <f t="shared" si="3"/>
        <v>0</v>
      </c>
      <c r="H15" s="30">
        <f t="shared" si="4"/>
        <v>0</v>
      </c>
      <c r="I15" s="30">
        <f t="shared" ref="I15:I16" si="7">IF(H15&gt;0,IF(B15*0.7&gt;H15,B15-H15,0),0)</f>
        <v>0</v>
      </c>
      <c r="J15" s="30">
        <f t="shared" ref="J15:J16" si="8">B15</f>
        <v>0</v>
      </c>
    </row>
    <row r="16" spans="1:10" ht="18" customHeight="1">
      <c r="A16" s="6"/>
      <c r="B16" s="30"/>
      <c r="C16" s="30"/>
      <c r="D16" s="30"/>
      <c r="E16" s="30">
        <f t="shared" si="2"/>
        <v>0</v>
      </c>
      <c r="F16" s="30"/>
      <c r="G16" s="27">
        <f t="shared" si="3"/>
        <v>0</v>
      </c>
      <c r="H16" s="30">
        <f t="shared" si="4"/>
        <v>0</v>
      </c>
      <c r="I16" s="30">
        <f t="shared" si="7"/>
        <v>0</v>
      </c>
      <c r="J16" s="30">
        <f t="shared" si="8"/>
        <v>0</v>
      </c>
    </row>
    <row r="17" spans="1:11" ht="18" customHeight="1">
      <c r="A17" s="6"/>
      <c r="B17" s="28"/>
      <c r="C17" s="28"/>
      <c r="D17" s="28"/>
      <c r="E17" s="30">
        <f t="shared" si="2"/>
        <v>0</v>
      </c>
      <c r="F17" s="30"/>
      <c r="G17" s="27">
        <f t="shared" si="3"/>
        <v>0</v>
      </c>
      <c r="H17" s="30">
        <f t="shared" si="4"/>
        <v>0</v>
      </c>
      <c r="I17" s="30">
        <f t="shared" si="5"/>
        <v>0</v>
      </c>
      <c r="J17" s="30">
        <f t="shared" si="6"/>
        <v>0</v>
      </c>
    </row>
    <row r="18" spans="1:11" ht="18" customHeight="1">
      <c r="A18" s="6"/>
      <c r="B18" s="30"/>
      <c r="C18" s="30"/>
      <c r="D18" s="30"/>
      <c r="E18" s="30">
        <f t="shared" si="2"/>
        <v>0</v>
      </c>
      <c r="F18" s="30"/>
      <c r="G18" s="27">
        <f t="shared" si="3"/>
        <v>0</v>
      </c>
      <c r="H18" s="30">
        <f t="shared" si="4"/>
        <v>0</v>
      </c>
      <c r="I18" s="30">
        <f t="shared" si="5"/>
        <v>0</v>
      </c>
      <c r="J18" s="30">
        <f t="shared" si="6"/>
        <v>0</v>
      </c>
    </row>
    <row r="19" spans="1:11" ht="18" customHeight="1">
      <c r="A19" s="4" t="s">
        <v>10</v>
      </c>
      <c r="B19" s="30">
        <f>SUM(B14:B18)</f>
        <v>0</v>
      </c>
      <c r="C19" s="30">
        <f>SUM(C14:C18)</f>
        <v>0</v>
      </c>
      <c r="D19" s="30">
        <f>SUM(D14:D18)</f>
        <v>0</v>
      </c>
      <c r="E19" s="30">
        <f>SUM(E14:E18)</f>
        <v>0</v>
      </c>
      <c r="F19" s="30">
        <f>SUM(F14:F18)</f>
        <v>0</v>
      </c>
      <c r="G19" s="1" t="s">
        <v>134</v>
      </c>
      <c r="H19" s="30">
        <f>SUM(H14:H18)</f>
        <v>0</v>
      </c>
      <c r="I19" s="30">
        <f>SUM(I14:I18)</f>
        <v>0</v>
      </c>
      <c r="J19" s="30">
        <f>SUM(J14:J18)</f>
        <v>0</v>
      </c>
    </row>
    <row r="21" spans="1:11" ht="13.2">
      <c r="A21" s="14" t="s">
        <v>21</v>
      </c>
      <c r="K21" s="7" t="str">
        <f>単位</f>
        <v>（単位：円）</v>
      </c>
    </row>
    <row r="22" spans="1:11" ht="37.5" customHeight="1">
      <c r="A22" s="2" t="s">
        <v>12</v>
      </c>
      <c r="B22" s="3" t="s">
        <v>22</v>
      </c>
      <c r="C22" s="3" t="s">
        <v>14</v>
      </c>
      <c r="D22" s="3" t="s">
        <v>15</v>
      </c>
      <c r="E22" s="3" t="s">
        <v>16</v>
      </c>
      <c r="F22" s="3" t="s">
        <v>17</v>
      </c>
      <c r="G22" s="3" t="s">
        <v>18</v>
      </c>
      <c r="H22" s="3" t="s">
        <v>19</v>
      </c>
      <c r="I22" s="3" t="s">
        <v>23</v>
      </c>
      <c r="J22" s="3" t="s">
        <v>24</v>
      </c>
      <c r="K22" s="3" t="s">
        <v>9</v>
      </c>
    </row>
    <row r="23" spans="1:11" ht="18" customHeight="1">
      <c r="A23" s="6" t="s">
        <v>200</v>
      </c>
      <c r="B23" s="30">
        <v>2310000</v>
      </c>
      <c r="C23" s="30"/>
      <c r="D23" s="30"/>
      <c r="E23" s="30">
        <f t="shared" ref="E23:E39" si="9">C23-D23</f>
        <v>0</v>
      </c>
      <c r="F23" s="30"/>
      <c r="G23" s="27">
        <f t="shared" ref="G23:G39" si="10">IFERROR(B23/F23,0)</f>
        <v>0</v>
      </c>
      <c r="H23" s="30">
        <f t="shared" ref="H23:H39" si="11">ROUNDDOWN(E23*G23,0)</f>
        <v>0</v>
      </c>
      <c r="I23" s="30">
        <f t="shared" ref="I23:I39" si="12">IF(H23&gt;0,IF(B23*0.7&gt;H23,B23-H23,0),0)</f>
        <v>0</v>
      </c>
      <c r="J23" s="30">
        <f t="shared" ref="J23:J39" si="13">B23-I23</f>
        <v>2310000</v>
      </c>
      <c r="K23" s="30">
        <f t="shared" ref="K23:K39" si="14">B23</f>
        <v>2310000</v>
      </c>
    </row>
    <row r="24" spans="1:11" ht="18" customHeight="1">
      <c r="A24" s="6" t="s">
        <v>201</v>
      </c>
      <c r="B24" s="30">
        <v>7400000</v>
      </c>
      <c r="C24" s="30"/>
      <c r="D24" s="30"/>
      <c r="E24" s="30">
        <f t="shared" si="9"/>
        <v>0</v>
      </c>
      <c r="F24" s="30"/>
      <c r="G24" s="27">
        <f t="shared" si="10"/>
        <v>0</v>
      </c>
      <c r="H24" s="30">
        <f t="shared" si="11"/>
        <v>0</v>
      </c>
      <c r="I24" s="30">
        <f t="shared" si="12"/>
        <v>0</v>
      </c>
      <c r="J24" s="30">
        <f t="shared" si="13"/>
        <v>7400000</v>
      </c>
      <c r="K24" s="30">
        <f t="shared" si="14"/>
        <v>7400000</v>
      </c>
    </row>
    <row r="25" spans="1:11" ht="18" customHeight="1">
      <c r="A25" s="6" t="s">
        <v>211</v>
      </c>
      <c r="B25" s="30">
        <v>200000</v>
      </c>
      <c r="C25" s="30"/>
      <c r="D25" s="30"/>
      <c r="E25" s="30">
        <f t="shared" si="9"/>
        <v>0</v>
      </c>
      <c r="F25" s="30"/>
      <c r="G25" s="27">
        <f t="shared" si="10"/>
        <v>0</v>
      </c>
      <c r="H25" s="30">
        <f t="shared" si="11"/>
        <v>0</v>
      </c>
      <c r="I25" s="30">
        <f t="shared" si="12"/>
        <v>0</v>
      </c>
      <c r="J25" s="30">
        <f t="shared" si="13"/>
        <v>200000</v>
      </c>
      <c r="K25" s="30">
        <f t="shared" si="14"/>
        <v>200000</v>
      </c>
    </row>
    <row r="26" spans="1:11" ht="18" customHeight="1">
      <c r="A26" s="6" t="s">
        <v>212</v>
      </c>
      <c r="B26" s="30">
        <v>120000</v>
      </c>
      <c r="C26" s="30"/>
      <c r="D26" s="30"/>
      <c r="E26" s="30">
        <f t="shared" si="9"/>
        <v>0</v>
      </c>
      <c r="F26" s="30"/>
      <c r="G26" s="27">
        <f t="shared" si="10"/>
        <v>0</v>
      </c>
      <c r="H26" s="30">
        <f t="shared" si="11"/>
        <v>0</v>
      </c>
      <c r="I26" s="30">
        <f t="shared" si="12"/>
        <v>0</v>
      </c>
      <c r="J26" s="30">
        <f t="shared" si="13"/>
        <v>120000</v>
      </c>
      <c r="K26" s="30">
        <f t="shared" si="14"/>
        <v>120000</v>
      </c>
    </row>
    <row r="27" spans="1:11" ht="18" customHeight="1">
      <c r="A27" s="6" t="s">
        <v>213</v>
      </c>
      <c r="B27" s="30">
        <v>715000</v>
      </c>
      <c r="C27" s="30"/>
      <c r="D27" s="30"/>
      <c r="E27" s="30">
        <f t="shared" si="9"/>
        <v>0</v>
      </c>
      <c r="F27" s="30"/>
      <c r="G27" s="27">
        <f t="shared" si="10"/>
        <v>0</v>
      </c>
      <c r="H27" s="30">
        <f t="shared" si="11"/>
        <v>0</v>
      </c>
      <c r="I27" s="30">
        <f t="shared" si="12"/>
        <v>0</v>
      </c>
      <c r="J27" s="30">
        <f t="shared" si="13"/>
        <v>715000</v>
      </c>
      <c r="K27" s="30">
        <f t="shared" si="14"/>
        <v>715000</v>
      </c>
    </row>
    <row r="28" spans="1:11" ht="18" customHeight="1">
      <c r="A28" s="6" t="s">
        <v>214</v>
      </c>
      <c r="B28" s="30">
        <v>19224000</v>
      </c>
      <c r="C28" s="30"/>
      <c r="D28" s="30"/>
      <c r="E28" s="30">
        <f t="shared" si="9"/>
        <v>0</v>
      </c>
      <c r="F28" s="30"/>
      <c r="G28" s="27">
        <f t="shared" si="10"/>
        <v>0</v>
      </c>
      <c r="H28" s="30">
        <f t="shared" si="11"/>
        <v>0</v>
      </c>
      <c r="I28" s="30">
        <f t="shared" si="12"/>
        <v>0</v>
      </c>
      <c r="J28" s="30">
        <f t="shared" si="13"/>
        <v>19224000</v>
      </c>
      <c r="K28" s="30">
        <f t="shared" si="14"/>
        <v>19224000</v>
      </c>
    </row>
    <row r="29" spans="1:11" ht="18" customHeight="1">
      <c r="A29" s="6" t="s">
        <v>215</v>
      </c>
      <c r="B29" s="30">
        <v>300000</v>
      </c>
      <c r="C29" s="30"/>
      <c r="D29" s="30"/>
      <c r="E29" s="30">
        <f>C29-D29</f>
        <v>0</v>
      </c>
      <c r="F29" s="30"/>
      <c r="G29" s="27">
        <f>IFERROR(B29/F29,0)</f>
        <v>0</v>
      </c>
      <c r="H29" s="30">
        <f>ROUNDDOWN(E29*G29,0)</f>
        <v>0</v>
      </c>
      <c r="I29" s="30">
        <f>IF(H29&gt;0,IF(B29*0.7&gt;H29,B29-H29,0),0)</f>
        <v>0</v>
      </c>
      <c r="J29" s="30">
        <f>B29-I29</f>
        <v>300000</v>
      </c>
      <c r="K29" s="30">
        <f>B29</f>
        <v>300000</v>
      </c>
    </row>
    <row r="30" spans="1:11" ht="18" hidden="1" customHeight="1">
      <c r="A30" s="6"/>
      <c r="B30" s="30"/>
      <c r="C30" s="30"/>
      <c r="D30" s="30"/>
      <c r="E30" s="30">
        <f>C30-D30</f>
        <v>0</v>
      </c>
      <c r="F30" s="30"/>
      <c r="G30" s="27">
        <f>IFERROR(B30/F30,0)</f>
        <v>0</v>
      </c>
      <c r="H30" s="30">
        <f>ROUNDDOWN(E30*G30,0)</f>
        <v>0</v>
      </c>
      <c r="I30" s="30">
        <f>IF(H30&gt;0,IF(B30*0.7&gt;H30,B30-H30,0),0)</f>
        <v>0</v>
      </c>
      <c r="J30" s="30">
        <f>B30-I30</f>
        <v>0</v>
      </c>
      <c r="K30" s="30">
        <f>B30</f>
        <v>0</v>
      </c>
    </row>
    <row r="31" spans="1:11" ht="18" hidden="1" customHeight="1">
      <c r="A31" s="6"/>
      <c r="B31" s="30"/>
      <c r="C31" s="30"/>
      <c r="D31" s="30"/>
      <c r="E31" s="30">
        <f>C31-D31</f>
        <v>0</v>
      </c>
      <c r="F31" s="30"/>
      <c r="G31" s="27">
        <f>IFERROR(B31/F31,0)</f>
        <v>0</v>
      </c>
      <c r="H31" s="30">
        <f>ROUNDDOWN(E31*G31,0)</f>
        <v>0</v>
      </c>
      <c r="I31" s="30">
        <f>IF(H31&gt;0,IF(B31*0.7&gt;H31,B31-H31,0),0)</f>
        <v>0</v>
      </c>
      <c r="J31" s="30">
        <f>B31-I31</f>
        <v>0</v>
      </c>
      <c r="K31" s="30">
        <f>B31</f>
        <v>0</v>
      </c>
    </row>
    <row r="32" spans="1:11" ht="18" hidden="1" customHeight="1">
      <c r="A32" s="6"/>
      <c r="B32" s="30"/>
      <c r="C32" s="30"/>
      <c r="D32" s="30"/>
      <c r="E32" s="30">
        <f>C32-D32</f>
        <v>0</v>
      </c>
      <c r="F32" s="30"/>
      <c r="G32" s="27">
        <f>IFERROR(B32/F32,0)</f>
        <v>0</v>
      </c>
      <c r="H32" s="30">
        <f>ROUNDDOWN(E32*G32,0)</f>
        <v>0</v>
      </c>
      <c r="I32" s="30">
        <f>IF(H32&gt;0,IF(B32*0.7&gt;H32,B32-H32,0),0)</f>
        <v>0</v>
      </c>
      <c r="J32" s="30">
        <f>B32-I32</f>
        <v>0</v>
      </c>
      <c r="K32" s="30">
        <f>B32</f>
        <v>0</v>
      </c>
    </row>
    <row r="33" spans="1:11" ht="18" hidden="1" customHeight="1">
      <c r="A33" s="6"/>
      <c r="B33" s="30"/>
      <c r="C33" s="30"/>
      <c r="D33" s="30"/>
      <c r="E33" s="30">
        <f>C33-D33</f>
        <v>0</v>
      </c>
      <c r="F33" s="30"/>
      <c r="G33" s="27">
        <f>IFERROR(B33/F33,0)</f>
        <v>0</v>
      </c>
      <c r="H33" s="30">
        <f>ROUNDDOWN(E33*G33,0)</f>
        <v>0</v>
      </c>
      <c r="I33" s="30">
        <f>IF(H33&gt;0,IF(B33*0.7&gt;H33,B33-H33,0),0)</f>
        <v>0</v>
      </c>
      <c r="J33" s="30">
        <f>B33-I33</f>
        <v>0</v>
      </c>
      <c r="K33" s="30">
        <f>B33</f>
        <v>0</v>
      </c>
    </row>
    <row r="34" spans="1:11" ht="18" hidden="1" customHeight="1">
      <c r="A34" s="6"/>
      <c r="B34" s="30"/>
      <c r="C34" s="30"/>
      <c r="D34" s="30"/>
      <c r="E34" s="30">
        <f t="shared" si="9"/>
        <v>0</v>
      </c>
      <c r="F34" s="30"/>
      <c r="G34" s="27">
        <f t="shared" si="10"/>
        <v>0</v>
      </c>
      <c r="H34" s="30">
        <f t="shared" si="11"/>
        <v>0</v>
      </c>
      <c r="I34" s="30">
        <f t="shared" si="12"/>
        <v>0</v>
      </c>
      <c r="J34" s="30">
        <f t="shared" si="13"/>
        <v>0</v>
      </c>
      <c r="K34" s="30">
        <f t="shared" si="14"/>
        <v>0</v>
      </c>
    </row>
    <row r="35" spans="1:11" ht="18" hidden="1" customHeight="1">
      <c r="A35" s="6"/>
      <c r="B35" s="30"/>
      <c r="C35" s="30"/>
      <c r="D35" s="30"/>
      <c r="E35" s="30">
        <f t="shared" ref="E35" si="15">C35-D35</f>
        <v>0</v>
      </c>
      <c r="F35" s="30"/>
      <c r="G35" s="27">
        <f t="shared" ref="G35" si="16">IFERROR(B35/F35,0)</f>
        <v>0</v>
      </c>
      <c r="H35" s="30">
        <f t="shared" ref="H35" si="17">ROUNDDOWN(E35*G35,0)</f>
        <v>0</v>
      </c>
      <c r="I35" s="30">
        <f t="shared" ref="I35" si="18">IF(H35&gt;0,IF(B35*0.7&gt;H35,B35-H35,0),0)</f>
        <v>0</v>
      </c>
      <c r="J35" s="30">
        <f t="shared" ref="J35" si="19">B35-I35</f>
        <v>0</v>
      </c>
      <c r="K35" s="30">
        <f t="shared" ref="K35" si="20">B35</f>
        <v>0</v>
      </c>
    </row>
    <row r="36" spans="1:11" ht="18" hidden="1" customHeight="1">
      <c r="A36" s="6"/>
      <c r="B36" s="30"/>
      <c r="C36" s="30"/>
      <c r="D36" s="30"/>
      <c r="E36" s="30">
        <f>C36-D36</f>
        <v>0</v>
      </c>
      <c r="F36" s="30"/>
      <c r="G36" s="27">
        <f>IFERROR(B36/F36,0)</f>
        <v>0</v>
      </c>
      <c r="H36" s="30">
        <f>ROUNDDOWN(E36*G36,0)</f>
        <v>0</v>
      </c>
      <c r="I36" s="30">
        <f>IF(H36&gt;0,IF(B36*0.7&gt;H36,B36-H36,0),0)</f>
        <v>0</v>
      </c>
      <c r="J36" s="30">
        <f>B36-I36</f>
        <v>0</v>
      </c>
      <c r="K36" s="30">
        <f>B36</f>
        <v>0</v>
      </c>
    </row>
    <row r="37" spans="1:11" ht="18" hidden="1" customHeight="1">
      <c r="A37" s="6"/>
      <c r="B37" s="30"/>
      <c r="C37" s="30"/>
      <c r="D37" s="30"/>
      <c r="E37" s="30">
        <f t="shared" si="9"/>
        <v>0</v>
      </c>
      <c r="F37" s="30"/>
      <c r="G37" s="27">
        <f t="shared" si="10"/>
        <v>0</v>
      </c>
      <c r="H37" s="30">
        <f t="shared" si="11"/>
        <v>0</v>
      </c>
      <c r="I37" s="30">
        <f t="shared" si="12"/>
        <v>0</v>
      </c>
      <c r="J37" s="30">
        <f t="shared" si="13"/>
        <v>0</v>
      </c>
      <c r="K37" s="30">
        <f t="shared" si="14"/>
        <v>0</v>
      </c>
    </row>
    <row r="38" spans="1:11" ht="18" hidden="1" customHeight="1">
      <c r="A38" s="6"/>
      <c r="B38" s="30"/>
      <c r="C38" s="30"/>
      <c r="D38" s="30"/>
      <c r="E38" s="30">
        <f t="shared" si="9"/>
        <v>0</v>
      </c>
      <c r="F38" s="30"/>
      <c r="G38" s="27">
        <f t="shared" si="10"/>
        <v>0</v>
      </c>
      <c r="H38" s="30">
        <f t="shared" si="11"/>
        <v>0</v>
      </c>
      <c r="I38" s="30">
        <f t="shared" si="12"/>
        <v>0</v>
      </c>
      <c r="J38" s="30">
        <f t="shared" si="13"/>
        <v>0</v>
      </c>
      <c r="K38" s="30">
        <f t="shared" si="14"/>
        <v>0</v>
      </c>
    </row>
    <row r="39" spans="1:11" ht="18" hidden="1" customHeight="1">
      <c r="A39" s="6"/>
      <c r="B39" s="30"/>
      <c r="C39" s="30"/>
      <c r="D39" s="30"/>
      <c r="E39" s="30">
        <f t="shared" si="9"/>
        <v>0</v>
      </c>
      <c r="F39" s="30"/>
      <c r="G39" s="27">
        <f t="shared" si="10"/>
        <v>0</v>
      </c>
      <c r="H39" s="30">
        <f t="shared" si="11"/>
        <v>0</v>
      </c>
      <c r="I39" s="30">
        <f t="shared" si="12"/>
        <v>0</v>
      </c>
      <c r="J39" s="30">
        <f t="shared" si="13"/>
        <v>0</v>
      </c>
      <c r="K39" s="30">
        <f t="shared" si="14"/>
        <v>0</v>
      </c>
    </row>
    <row r="40" spans="1:11" ht="18" customHeight="1">
      <c r="A40" s="4" t="s">
        <v>10</v>
      </c>
      <c r="B40" s="28">
        <f>SUM(B23:B39)</f>
        <v>30269000</v>
      </c>
      <c r="C40" s="28">
        <f>SUM(C23:C39)</f>
        <v>0</v>
      </c>
      <c r="D40" s="28">
        <f>SUM(D23:D39)</f>
        <v>0</v>
      </c>
      <c r="E40" s="28">
        <f>SUM(E23:E39)</f>
        <v>0</v>
      </c>
      <c r="F40" s="28">
        <f>SUM(F23:F39)</f>
        <v>0</v>
      </c>
      <c r="G40" s="1" t="s">
        <v>134</v>
      </c>
      <c r="H40" s="28">
        <f>SUM(H23:H39)</f>
        <v>0</v>
      </c>
      <c r="I40" s="28">
        <f>SUM(I23:I39)</f>
        <v>0</v>
      </c>
      <c r="J40" s="28">
        <f>SUM(J23:J39)</f>
        <v>30269000</v>
      </c>
      <c r="K40" s="28">
        <f>SUM(K23:K39)</f>
        <v>30269000</v>
      </c>
    </row>
  </sheetData>
  <phoneticPr fontId="6"/>
  <conditionalFormatting sqref="B14:F19 H14:J19">
    <cfRule type="expression" dxfId="56" priority="1" stopIfTrue="1">
      <formula>$J$12="（単位：百万円）"</formula>
    </cfRule>
    <cfRule type="expression" dxfId="55" priority="2" stopIfTrue="1">
      <formula>$J$12="（単位：円）"</formula>
    </cfRule>
    <cfRule type="expression" dxfId="54" priority="3" stopIfTrue="1">
      <formula>$J$12="（単位：千円）"</formula>
    </cfRule>
  </conditionalFormatting>
  <conditionalFormatting sqref="B23:F40 H23:K40">
    <cfRule type="expression" dxfId="53" priority="13" stopIfTrue="1">
      <formula>$K$21="（単位：百万円）"</formula>
    </cfRule>
    <cfRule type="expression" dxfId="52" priority="14" stopIfTrue="1">
      <formula>$K$21="（単位：円）"</formula>
    </cfRule>
    <cfRule type="expression" dxfId="51" priority="15" stopIfTrue="1">
      <formula>$K$21="（単位：千円）"</formula>
    </cfRule>
  </conditionalFormatting>
  <conditionalFormatting sqref="B7:H10">
    <cfRule type="expression" dxfId="50" priority="40" stopIfTrue="1">
      <formula>$H$5="（単位：百万円）"</formula>
    </cfRule>
    <cfRule type="expression" dxfId="49" priority="41" stopIfTrue="1">
      <formula>$H$5="（単位：円）"</formula>
    </cfRule>
    <cfRule type="expression" dxfId="48" priority="42" stopIfTrue="1">
      <formula>$H$5="（単位：千円）"</formula>
    </cfRule>
  </conditionalFormatting>
  <conditionalFormatting sqref="D10">
    <cfRule type="expression" dxfId="47" priority="16" stopIfTrue="1">
      <formula>$J$12="（単位：百万円）"</formula>
    </cfRule>
    <cfRule type="expression" dxfId="46" priority="17" stopIfTrue="1">
      <formula>$J$12="（単位：円）"</formula>
    </cfRule>
    <cfRule type="expression" dxfId="45" priority="18" stopIfTrue="1">
      <formula>$J$12="（単位：千円）"</formula>
    </cfRule>
  </conditionalFormatting>
  <conditionalFormatting sqref="F10:H10">
    <cfRule type="expression" dxfId="44" priority="19" stopIfTrue="1">
      <formula>$J$12="（単位：百万円）"</formula>
    </cfRule>
    <cfRule type="expression" dxfId="43" priority="20" stopIfTrue="1">
      <formula>$J$12="（単位：円）"</formula>
    </cfRule>
    <cfRule type="expression" dxfId="42" priority="21" stopIfTrue="1">
      <formula>$J$12="（単位：千円）"</formula>
    </cfRule>
  </conditionalFormatting>
  <dataValidations disablePrompts="1" count="1">
    <dataValidation type="list" allowBlank="1" showInputMessage="1" showErrorMessage="1" sqref="H5 J12 K21" xr:uid="{45CF9248-1BDE-44B5-A99C-66E10C387B3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G21"/>
  <sheetViews>
    <sheetView zoomScale="84" zoomScaleNormal="70" workbookViewId="0">
      <selection activeCell="D9" sqref="D9"/>
    </sheetView>
  </sheetViews>
  <sheetFormatPr defaultColWidth="8.8984375" defaultRowHeight="10.8"/>
  <cols>
    <col min="1" max="1" width="39.5" style="5" bestFit="1" customWidth="1"/>
    <col min="2" max="7" width="19.8984375" style="5" customWidth="1"/>
    <col min="8" max="16384" width="8.8984375" style="5"/>
  </cols>
  <sheetData>
    <row r="1" spans="1:7" ht="21">
      <c r="A1" s="8" t="s">
        <v>25</v>
      </c>
    </row>
    <row r="2" spans="1:7" ht="13.2">
      <c r="A2" s="9" t="str">
        <f>"自治体名："&amp;自治体名</f>
        <v>自治体名：早川町</v>
      </c>
    </row>
    <row r="3" spans="1:7" ht="13.2">
      <c r="A3" s="9" t="str">
        <f>"年度："&amp;年度</f>
        <v>年度：令和６年度</v>
      </c>
    </row>
    <row r="4" spans="1:7" ht="13.2">
      <c r="G4" s="7" t="str">
        <f>単位</f>
        <v>（単位：円）</v>
      </c>
    </row>
    <row r="5" spans="1:7" ht="22.5" customHeight="1">
      <c r="A5" s="2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3" t="s">
        <v>31</v>
      </c>
      <c r="G5" s="3" t="s">
        <v>9</v>
      </c>
    </row>
    <row r="6" spans="1:7" ht="18" customHeight="1">
      <c r="A6" s="6" t="s">
        <v>216</v>
      </c>
      <c r="B6" s="28">
        <v>551908141</v>
      </c>
      <c r="C6" s="28"/>
      <c r="D6" s="28"/>
      <c r="E6" s="28"/>
      <c r="F6" s="30">
        <f t="shared" ref="F6" si="0">SUM(B6:E6)</f>
        <v>551908141</v>
      </c>
      <c r="G6" s="30">
        <f t="shared" ref="G6" si="1">F6</f>
        <v>551908141</v>
      </c>
    </row>
    <row r="7" spans="1:7" ht="18" customHeight="1">
      <c r="A7" s="6" t="s">
        <v>217</v>
      </c>
      <c r="B7" s="28">
        <v>235494528</v>
      </c>
      <c r="C7" s="28"/>
      <c r="D7" s="28"/>
      <c r="E7" s="28"/>
      <c r="F7" s="30">
        <f t="shared" ref="F7:F20" si="2">SUM(B7:E7)</f>
        <v>235494528</v>
      </c>
      <c r="G7" s="30">
        <f t="shared" ref="G7:G20" si="3">F7</f>
        <v>235494528</v>
      </c>
    </row>
    <row r="8" spans="1:7" ht="18" customHeight="1">
      <c r="A8" s="6" t="s">
        <v>218</v>
      </c>
      <c r="B8" s="28">
        <v>6672410</v>
      </c>
      <c r="C8" s="28"/>
      <c r="D8" s="28"/>
      <c r="E8" s="28"/>
      <c r="F8" s="30">
        <f t="shared" si="2"/>
        <v>6672410</v>
      </c>
      <c r="G8" s="30">
        <f t="shared" si="3"/>
        <v>6672410</v>
      </c>
    </row>
    <row r="9" spans="1:7" ht="18" customHeight="1">
      <c r="A9" s="6" t="s">
        <v>219</v>
      </c>
      <c r="B9" s="28">
        <v>135649693</v>
      </c>
      <c r="C9" s="28"/>
      <c r="D9" s="28"/>
      <c r="E9" s="28"/>
      <c r="F9" s="30">
        <f t="shared" si="2"/>
        <v>135649693</v>
      </c>
      <c r="G9" s="30">
        <f t="shared" si="3"/>
        <v>135649693</v>
      </c>
    </row>
    <row r="10" spans="1:7" ht="18" customHeight="1">
      <c r="A10" s="6" t="s">
        <v>220</v>
      </c>
      <c r="B10" s="28">
        <v>834305076</v>
      </c>
      <c r="C10" s="28"/>
      <c r="D10" s="28"/>
      <c r="E10" s="28"/>
      <c r="F10" s="30">
        <f t="shared" si="2"/>
        <v>834305076</v>
      </c>
      <c r="G10" s="30">
        <f t="shared" si="3"/>
        <v>834305076</v>
      </c>
    </row>
    <row r="11" spans="1:7" ht="18" customHeight="1">
      <c r="A11" s="6" t="s">
        <v>221</v>
      </c>
      <c r="B11" s="28">
        <v>0</v>
      </c>
      <c r="C11" s="28"/>
      <c r="D11" s="28"/>
      <c r="E11" s="28"/>
      <c r="F11" s="30">
        <f t="shared" si="2"/>
        <v>0</v>
      </c>
      <c r="G11" s="30">
        <f t="shared" si="3"/>
        <v>0</v>
      </c>
    </row>
    <row r="12" spans="1:7" ht="18" customHeight="1">
      <c r="A12" s="6" t="s">
        <v>222</v>
      </c>
      <c r="B12" s="28">
        <v>6004963</v>
      </c>
      <c r="C12" s="28"/>
      <c r="D12" s="28"/>
      <c r="E12" s="28"/>
      <c r="F12" s="30">
        <f t="shared" si="2"/>
        <v>6004963</v>
      </c>
      <c r="G12" s="30">
        <f t="shared" si="3"/>
        <v>6004963</v>
      </c>
    </row>
    <row r="13" spans="1:7" ht="18" customHeight="1">
      <c r="A13" s="6" t="s">
        <v>223</v>
      </c>
      <c r="B13" s="28">
        <v>123273791</v>
      </c>
      <c r="C13" s="28"/>
      <c r="D13" s="28"/>
      <c r="E13" s="28"/>
      <c r="F13" s="30">
        <f t="shared" si="2"/>
        <v>123273791</v>
      </c>
      <c r="G13" s="30">
        <f t="shared" si="3"/>
        <v>123273791</v>
      </c>
    </row>
    <row r="14" spans="1:7" ht="18" customHeight="1">
      <c r="A14" s="6" t="s">
        <v>224</v>
      </c>
      <c r="B14" s="28">
        <v>10346695</v>
      </c>
      <c r="C14" s="28"/>
      <c r="D14" s="28"/>
      <c r="E14" s="28"/>
      <c r="F14" s="30">
        <f t="shared" si="2"/>
        <v>10346695</v>
      </c>
      <c r="G14" s="30">
        <f t="shared" si="3"/>
        <v>10346695</v>
      </c>
    </row>
    <row r="15" spans="1:7" ht="18" customHeight="1">
      <c r="A15" s="6" t="s">
        <v>225</v>
      </c>
      <c r="B15" s="28">
        <v>28349323</v>
      </c>
      <c r="C15" s="28"/>
      <c r="D15" s="28"/>
      <c r="E15" s="28"/>
      <c r="F15" s="30"/>
      <c r="G15" s="30"/>
    </row>
    <row r="16" spans="1:7" ht="18" customHeight="1">
      <c r="A16" s="6" t="s">
        <v>226</v>
      </c>
      <c r="B16" s="28">
        <v>20440043</v>
      </c>
      <c r="C16" s="28"/>
      <c r="D16" s="28"/>
      <c r="E16" s="28"/>
      <c r="F16" s="30"/>
      <c r="G16" s="30"/>
    </row>
    <row r="17" spans="1:7" ht="18" customHeight="1">
      <c r="A17" s="6" t="s">
        <v>227</v>
      </c>
      <c r="B17" s="28">
        <v>50015055</v>
      </c>
      <c r="C17" s="28"/>
      <c r="D17" s="28"/>
      <c r="E17" s="28"/>
      <c r="F17" s="30"/>
      <c r="G17" s="30"/>
    </row>
    <row r="18" spans="1:7" ht="18" customHeight="1">
      <c r="A18" s="6" t="s">
        <v>228</v>
      </c>
      <c r="B18" s="28">
        <v>3647132</v>
      </c>
      <c r="C18" s="28"/>
      <c r="D18" s="28"/>
      <c r="E18" s="28"/>
      <c r="F18" s="30">
        <f t="shared" si="2"/>
        <v>3647132</v>
      </c>
      <c r="G18" s="30">
        <f t="shared" si="3"/>
        <v>3647132</v>
      </c>
    </row>
    <row r="19" spans="1:7" ht="18" customHeight="1">
      <c r="A19" s="6" t="s">
        <v>229</v>
      </c>
      <c r="B19" s="28">
        <v>270118781</v>
      </c>
      <c r="C19" s="28"/>
      <c r="D19" s="28"/>
      <c r="E19" s="28"/>
      <c r="F19" s="30">
        <f t="shared" si="2"/>
        <v>270118781</v>
      </c>
      <c r="G19" s="30">
        <f t="shared" si="3"/>
        <v>270118781</v>
      </c>
    </row>
    <row r="20" spans="1:7" ht="18" customHeight="1">
      <c r="A20" s="6" t="s">
        <v>230</v>
      </c>
      <c r="B20" s="28">
        <v>30575946</v>
      </c>
      <c r="C20" s="28"/>
      <c r="D20" s="28"/>
      <c r="E20" s="28"/>
      <c r="F20" s="30">
        <f t="shared" si="2"/>
        <v>30575946</v>
      </c>
      <c r="G20" s="30">
        <f t="shared" si="3"/>
        <v>30575946</v>
      </c>
    </row>
    <row r="21" spans="1:7" ht="18" customHeight="1">
      <c r="A21" s="4" t="s">
        <v>10</v>
      </c>
      <c r="B21" s="28">
        <f>SUM(B6:B20)</f>
        <v>2306801577</v>
      </c>
      <c r="C21" s="28">
        <f>SUM(C6:C20)</f>
        <v>0</v>
      </c>
      <c r="D21" s="28">
        <f>SUM(D6:D20)</f>
        <v>0</v>
      </c>
      <c r="E21" s="28">
        <f>SUM(E6:E20)</f>
        <v>0</v>
      </c>
      <c r="F21" s="28">
        <f>SUM(F6:F20)</f>
        <v>2207997156</v>
      </c>
      <c r="G21" s="28">
        <f>F21</f>
        <v>2207997156</v>
      </c>
    </row>
  </sheetData>
  <phoneticPr fontId="6"/>
  <conditionalFormatting sqref="B6:G21">
    <cfRule type="expression" dxfId="41" priority="1" stopIfTrue="1">
      <formula>$G$4="（単位：百万円）"</formula>
    </cfRule>
    <cfRule type="expression" dxfId="40" priority="2" stopIfTrue="1">
      <formula>$G$4="（単位：円）"</formula>
    </cfRule>
    <cfRule type="expression" dxfId="39" priority="3" stopIfTrue="1">
      <formula>$G$4="（単位：千円）"</formula>
    </cfRule>
  </conditionalFormatting>
  <dataValidations count="1">
    <dataValidation type="list" allowBlank="1" showInputMessage="1" showErrorMessage="1" sqref="G4" xr:uid="{98EFAC58-5331-4879-857F-82E57D2A880A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F9"/>
  <sheetViews>
    <sheetView zoomScale="88" zoomScaleNormal="70" workbookViewId="0">
      <selection activeCell="C14" sqref="C14"/>
    </sheetView>
  </sheetViews>
  <sheetFormatPr defaultColWidth="8.8984375" defaultRowHeight="10.8"/>
  <cols>
    <col min="1" max="1" width="42.296875" style="5" bestFit="1" customWidth="1"/>
    <col min="2" max="6" width="19.8984375" style="5" customWidth="1"/>
    <col min="7" max="16384" width="8.8984375" style="5"/>
  </cols>
  <sheetData>
    <row r="1" spans="1:6" ht="21">
      <c r="A1" s="8" t="s">
        <v>32</v>
      </c>
    </row>
    <row r="2" spans="1:6" ht="13.2">
      <c r="A2" s="9" t="str">
        <f>"自治体名："&amp;自治体名</f>
        <v>自治体名：早川町</v>
      </c>
    </row>
    <row r="3" spans="1:6" ht="13.2">
      <c r="A3" s="9" t="str">
        <f>"年度："&amp;年度</f>
        <v>年度：令和６年度</v>
      </c>
    </row>
    <row r="4" spans="1:6" ht="13.2">
      <c r="F4" s="7" t="str">
        <f>単位</f>
        <v>（単位：円）</v>
      </c>
    </row>
    <row r="5" spans="1:6" ht="22.5" customHeight="1">
      <c r="A5" s="53" t="s">
        <v>33</v>
      </c>
      <c r="B5" s="53" t="s">
        <v>34</v>
      </c>
      <c r="C5" s="53"/>
      <c r="D5" s="53" t="s">
        <v>35</v>
      </c>
      <c r="E5" s="53"/>
      <c r="F5" s="54" t="s">
        <v>36</v>
      </c>
    </row>
    <row r="6" spans="1:6" ht="22.5" customHeight="1">
      <c r="A6" s="53"/>
      <c r="B6" s="2" t="s">
        <v>37</v>
      </c>
      <c r="C6" s="3" t="s">
        <v>38</v>
      </c>
      <c r="D6" s="2" t="s">
        <v>37</v>
      </c>
      <c r="E6" s="3" t="s">
        <v>38</v>
      </c>
      <c r="F6" s="53"/>
    </row>
    <row r="7" spans="1:6" ht="18" customHeight="1">
      <c r="A7" s="6" t="s">
        <v>231</v>
      </c>
      <c r="B7" s="28">
        <v>1576000</v>
      </c>
      <c r="C7" s="28">
        <v>0</v>
      </c>
      <c r="D7" s="28">
        <v>0</v>
      </c>
      <c r="E7" s="28">
        <v>0</v>
      </c>
      <c r="F7" s="28">
        <f>B7+D7</f>
        <v>1576000</v>
      </c>
    </row>
    <row r="8" spans="1:6" ht="18" customHeight="1">
      <c r="A8" s="6"/>
      <c r="B8" s="28">
        <v>0</v>
      </c>
      <c r="C8" s="28">
        <v>0</v>
      </c>
      <c r="D8" s="28">
        <v>0</v>
      </c>
      <c r="E8" s="28">
        <v>0</v>
      </c>
      <c r="F8" s="28">
        <f t="shared" ref="F8" si="0">B8+D8</f>
        <v>0</v>
      </c>
    </row>
    <row r="9" spans="1:6" ht="18" customHeight="1">
      <c r="A9" s="4" t="s">
        <v>10</v>
      </c>
      <c r="B9" s="28">
        <f>SUM(B7:B8)</f>
        <v>1576000</v>
      </c>
      <c r="C9" s="28">
        <f>SUM(C7:C8)</f>
        <v>0</v>
      </c>
      <c r="D9" s="28">
        <f>SUM(D7:D8)</f>
        <v>0</v>
      </c>
      <c r="E9" s="28">
        <f>SUM(E7:E8)</f>
        <v>0</v>
      </c>
      <c r="F9" s="28">
        <f>SUM(F7:F8)</f>
        <v>1576000</v>
      </c>
    </row>
  </sheetData>
  <mergeCells count="4">
    <mergeCell ref="A5:A6"/>
    <mergeCell ref="B5:C5"/>
    <mergeCell ref="D5:E5"/>
    <mergeCell ref="F5:F6"/>
  </mergeCells>
  <phoneticPr fontId="6"/>
  <conditionalFormatting sqref="B7:F9">
    <cfRule type="expression" dxfId="38" priority="1" stopIfTrue="1">
      <formula>$F$4="（単位：百万円）"</formula>
    </cfRule>
    <cfRule type="expression" dxfId="37" priority="2" stopIfTrue="1">
      <formula>$F$4="（単位：円）"</formula>
    </cfRule>
    <cfRule type="expression" dxfId="36" priority="3" stopIfTrue="1">
      <formula>$F$4="（単位：千円）"</formula>
    </cfRule>
  </conditionalFormatting>
  <dataValidations count="1">
    <dataValidation type="list" allowBlank="1" showInputMessage="1" showErrorMessage="1" sqref="F4" xr:uid="{D83237F2-40E7-4201-8B5B-5CB9694BDFE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G23"/>
  <sheetViews>
    <sheetView zoomScale="107" zoomScaleNormal="70" workbookViewId="0">
      <selection activeCell="B17" sqref="B17"/>
    </sheetView>
  </sheetViews>
  <sheetFormatPr defaultColWidth="8.8984375" defaultRowHeight="10.8"/>
  <cols>
    <col min="1" max="1" width="35.796875" style="5" bestFit="1" customWidth="1"/>
    <col min="2" max="3" width="19.8984375" style="5" customWidth="1"/>
    <col min="4" max="4" width="10.3984375" style="5" hidden="1" customWidth="1"/>
    <col min="5" max="7" width="8.8984375" style="5" hidden="1" customWidth="1"/>
    <col min="8" max="8" width="8.8984375" style="5" customWidth="1"/>
    <col min="9" max="16384" width="8.8984375" style="5"/>
  </cols>
  <sheetData>
    <row r="1" spans="1:7" ht="21">
      <c r="A1" s="8" t="s">
        <v>39</v>
      </c>
    </row>
    <row r="2" spans="1:7" ht="13.2">
      <c r="A2" s="9" t="str">
        <f>"自治体名："&amp;自治体名</f>
        <v>自治体名：早川町</v>
      </c>
    </row>
    <row r="3" spans="1:7" ht="13.2">
      <c r="A3" s="9" t="str">
        <f>"年度："&amp;年度</f>
        <v>年度：令和６年度</v>
      </c>
    </row>
    <row r="4" spans="1:7" ht="13.2">
      <c r="C4" s="7" t="str">
        <f>単位</f>
        <v>（単位：円）</v>
      </c>
    </row>
    <row r="5" spans="1:7" ht="22.5" customHeight="1">
      <c r="A5" s="2" t="s">
        <v>33</v>
      </c>
      <c r="B5" s="2" t="s">
        <v>37</v>
      </c>
      <c r="C5" s="2" t="s">
        <v>40</v>
      </c>
      <c r="D5" s="7"/>
      <c r="E5" s="39" t="s">
        <v>191</v>
      </c>
    </row>
    <row r="6" spans="1:7" ht="18" customHeight="1">
      <c r="A6" s="6" t="s">
        <v>41</v>
      </c>
      <c r="B6" s="28"/>
      <c r="C6" s="28"/>
      <c r="D6" s="7"/>
      <c r="E6" s="49" t="str">
        <f>IF(F6-B7=0,"OK",F6-B7)</f>
        <v>OK</v>
      </c>
      <c r="F6" s="38">
        <v>0</v>
      </c>
      <c r="G6" s="5" t="s">
        <v>192</v>
      </c>
    </row>
    <row r="7" spans="1:7" ht="18" customHeight="1">
      <c r="A7" s="6"/>
      <c r="B7" s="28"/>
      <c r="C7" s="28">
        <f>F7+E7</f>
        <v>0</v>
      </c>
      <c r="D7" s="7"/>
      <c r="E7" s="38"/>
      <c r="F7" s="48">
        <f>ROUND(B7/$B$21*$F$20, 0)</f>
        <v>0</v>
      </c>
    </row>
    <row r="8" spans="1:7" ht="18" customHeight="1">
      <c r="A8" s="6"/>
      <c r="B8" s="28"/>
      <c r="C8" s="28">
        <f>F8+E8</f>
        <v>0</v>
      </c>
      <c r="D8" s="7"/>
      <c r="E8" s="38"/>
      <c r="F8" s="48">
        <f t="shared" ref="F8:F9" si="0">ROUND(B8/$B$21*$F$20, 0)</f>
        <v>0</v>
      </c>
    </row>
    <row r="9" spans="1:7" ht="18" customHeight="1">
      <c r="A9" s="22"/>
      <c r="B9" s="28"/>
      <c r="C9" s="28">
        <f>F9+E9</f>
        <v>0</v>
      </c>
      <c r="D9" s="7"/>
      <c r="E9" s="38"/>
      <c r="F9" s="48">
        <f t="shared" si="0"/>
        <v>0</v>
      </c>
    </row>
    <row r="10" spans="1:7" ht="18" customHeight="1" thickBot="1">
      <c r="A10" s="12" t="s">
        <v>42</v>
      </c>
      <c r="B10" s="31">
        <f>SUM(B9:B9)</f>
        <v>0</v>
      </c>
      <c r="C10" s="31">
        <f>SUM(C7:C9)</f>
        <v>0</v>
      </c>
      <c r="D10" s="7"/>
    </row>
    <row r="11" spans="1:7" ht="18" customHeight="1" thickTop="1">
      <c r="A11" s="6" t="s">
        <v>43</v>
      </c>
      <c r="B11" s="28"/>
      <c r="C11" s="28"/>
      <c r="D11" s="7"/>
      <c r="E11" s="49" t="str">
        <f>IF(F11-B12=0,"OK",F11-B12)</f>
        <v>OK</v>
      </c>
      <c r="F11" s="38">
        <v>2315775</v>
      </c>
      <c r="G11" s="5" t="s">
        <v>193</v>
      </c>
    </row>
    <row r="12" spans="1:7" ht="18" customHeight="1">
      <c r="A12" s="22" t="s">
        <v>170</v>
      </c>
      <c r="B12" s="28">
        <f>SUM(B13:B18)</f>
        <v>2315775</v>
      </c>
      <c r="C12" s="28">
        <v>0</v>
      </c>
      <c r="D12" s="7"/>
      <c r="E12" s="49" t="str">
        <f>IF(F12-B19=0,"OK",F12-B19)</f>
        <v>OK</v>
      </c>
      <c r="F12" s="38">
        <v>0</v>
      </c>
      <c r="G12" s="5" t="s">
        <v>194</v>
      </c>
    </row>
    <row r="13" spans="1:7" ht="18" customHeight="1">
      <c r="A13" s="22" t="s">
        <v>172</v>
      </c>
      <c r="B13" s="28">
        <v>321975</v>
      </c>
      <c r="C13" s="28">
        <f t="shared" ref="C13:C19" si="1">F13+E13</f>
        <v>81445</v>
      </c>
      <c r="D13" s="7"/>
      <c r="E13" s="50"/>
      <c r="F13" s="48">
        <f t="shared" ref="F13:F19" si="2">ROUND(B13/$B$21*$F$20, 0)</f>
        <v>81445</v>
      </c>
    </row>
    <row r="14" spans="1:7" ht="18" customHeight="1">
      <c r="A14" s="22" t="s">
        <v>173</v>
      </c>
      <c r="B14" s="28">
        <v>0</v>
      </c>
      <c r="C14" s="28">
        <f t="shared" si="1"/>
        <v>0</v>
      </c>
      <c r="D14" s="7"/>
      <c r="E14" s="50"/>
      <c r="F14" s="48">
        <f t="shared" si="2"/>
        <v>0</v>
      </c>
    </row>
    <row r="15" spans="1:7" ht="18" customHeight="1">
      <c r="A15" s="22" t="s">
        <v>174</v>
      </c>
      <c r="B15" s="28">
        <v>1984900</v>
      </c>
      <c r="C15" s="28">
        <f t="shared" si="1"/>
        <v>502087</v>
      </c>
      <c r="D15" s="7"/>
      <c r="E15" s="50"/>
      <c r="F15" s="48">
        <f t="shared" si="2"/>
        <v>502087</v>
      </c>
    </row>
    <row r="16" spans="1:7" ht="18" customHeight="1">
      <c r="A16" s="22" t="s">
        <v>175</v>
      </c>
      <c r="B16" s="28">
        <v>8900</v>
      </c>
      <c r="C16" s="28">
        <f t="shared" si="1"/>
        <v>2251</v>
      </c>
      <c r="D16" s="7"/>
      <c r="E16" s="50"/>
      <c r="F16" s="48">
        <f t="shared" si="2"/>
        <v>2251</v>
      </c>
    </row>
    <row r="17" spans="1:7" ht="18" customHeight="1">
      <c r="A17" s="22" t="s">
        <v>233</v>
      </c>
      <c r="B17" s="28">
        <v>0</v>
      </c>
      <c r="C17" s="28">
        <f t="shared" si="1"/>
        <v>0</v>
      </c>
      <c r="D17" s="7"/>
      <c r="E17" s="50"/>
      <c r="F17" s="48">
        <f t="shared" si="2"/>
        <v>0</v>
      </c>
    </row>
    <row r="18" spans="1:7" ht="18" customHeight="1">
      <c r="A18" s="22" t="s">
        <v>232</v>
      </c>
      <c r="B18" s="28">
        <v>0</v>
      </c>
      <c r="C18" s="28">
        <f t="shared" si="1"/>
        <v>0</v>
      </c>
      <c r="D18" s="7"/>
      <c r="E18" s="50"/>
      <c r="F18" s="48">
        <f t="shared" si="2"/>
        <v>0</v>
      </c>
    </row>
    <row r="19" spans="1:7" ht="18" customHeight="1">
      <c r="A19" s="22" t="s">
        <v>171</v>
      </c>
      <c r="B19" s="28">
        <v>0</v>
      </c>
      <c r="C19" s="28">
        <f t="shared" si="1"/>
        <v>0</v>
      </c>
      <c r="D19" s="7"/>
      <c r="E19" s="50"/>
      <c r="F19" s="48">
        <f t="shared" si="2"/>
        <v>0</v>
      </c>
    </row>
    <row r="20" spans="1:7" ht="18" customHeight="1" thickBot="1">
      <c r="A20" s="12" t="s">
        <v>42</v>
      </c>
      <c r="B20" s="31">
        <f>B12+B19</f>
        <v>2315775</v>
      </c>
      <c r="C20" s="31">
        <f>SUM(C13:C19)</f>
        <v>585783</v>
      </c>
      <c r="D20" s="7"/>
      <c r="E20" s="49" t="str">
        <f>IF(F20-C20-C10=0,"OK",F20-C20-C10)</f>
        <v>OK</v>
      </c>
      <c r="F20" s="38">
        <v>585783</v>
      </c>
      <c r="G20" s="5" t="s">
        <v>195</v>
      </c>
    </row>
    <row r="21" spans="1:7" ht="18" customHeight="1" thickTop="1">
      <c r="A21" s="4" t="s">
        <v>10</v>
      </c>
      <c r="B21" s="28">
        <f>B10+B20</f>
        <v>2315775</v>
      </c>
      <c r="C21" s="28">
        <f>C10+C20</f>
        <v>585783</v>
      </c>
      <c r="D21" s="7"/>
      <c r="E21" s="49" t="str">
        <f>IF(F21-B21=0,"OK",F21-B21)</f>
        <v>OK</v>
      </c>
      <c r="F21" s="38">
        <v>2315775</v>
      </c>
      <c r="G21" s="5" t="s">
        <v>196</v>
      </c>
    </row>
    <row r="22" spans="1:7" ht="13.2">
      <c r="D22" s="7"/>
    </row>
    <row r="23" spans="1:7" ht="13.2">
      <c r="D23" s="7"/>
    </row>
  </sheetData>
  <phoneticPr fontId="6"/>
  <conditionalFormatting sqref="B6:C21">
    <cfRule type="expression" dxfId="35" priority="1" stopIfTrue="1">
      <formula>$C$4="（単位：百万円）"</formula>
    </cfRule>
    <cfRule type="expression" dxfId="34" priority="2" stopIfTrue="1">
      <formula>$C$4="（単位：円）"</formula>
    </cfRule>
    <cfRule type="expression" dxfId="33" priority="3" stopIfTrue="1">
      <formula>$C$4="（単位：千円）"</formula>
    </cfRule>
  </conditionalFormatting>
  <dataValidations count="1">
    <dataValidation type="list" allowBlank="1" showInputMessage="1" showErrorMessage="1" sqref="D5:D23 C4" xr:uid="{AF4EB9FA-FDA9-43A7-91B1-3856203FB8B6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G21"/>
  <sheetViews>
    <sheetView zoomScale="101" zoomScaleNormal="70" workbookViewId="0">
      <selection activeCell="K18" sqref="K18"/>
    </sheetView>
  </sheetViews>
  <sheetFormatPr defaultColWidth="8.8984375" defaultRowHeight="10.8"/>
  <cols>
    <col min="1" max="1" width="30.8984375" style="5" customWidth="1"/>
    <col min="2" max="3" width="19.8984375" style="5" customWidth="1"/>
    <col min="4" max="4" width="7.19921875" style="5" hidden="1" customWidth="1"/>
    <col min="5" max="5" width="8.8984375" style="5" hidden="1" customWidth="1"/>
    <col min="6" max="6" width="9.796875" style="5" hidden="1" customWidth="1"/>
    <col min="7" max="7" width="8.8984375" style="5" hidden="1" customWidth="1"/>
    <col min="8" max="16384" width="8.8984375" style="5"/>
  </cols>
  <sheetData>
    <row r="1" spans="1:7" ht="21">
      <c r="A1" s="8" t="s">
        <v>44</v>
      </c>
    </row>
    <row r="2" spans="1:7" ht="13.2">
      <c r="A2" s="9" t="str">
        <f>"自治体名："&amp;自治体名</f>
        <v>自治体名：早川町</v>
      </c>
    </row>
    <row r="3" spans="1:7" ht="13.2">
      <c r="A3" s="9" t="str">
        <f>"年度："&amp;年度</f>
        <v>年度：令和６年度</v>
      </c>
    </row>
    <row r="4" spans="1:7" ht="13.2">
      <c r="C4" s="7" t="str">
        <f>単位</f>
        <v>（単位：円）</v>
      </c>
    </row>
    <row r="5" spans="1:7" ht="22.5" customHeight="1">
      <c r="A5" s="2" t="s">
        <v>33</v>
      </c>
      <c r="B5" s="2" t="s">
        <v>37</v>
      </c>
      <c r="C5" s="2" t="s">
        <v>40</v>
      </c>
      <c r="E5" s="39" t="s">
        <v>191</v>
      </c>
    </row>
    <row r="6" spans="1:7" ht="18" customHeight="1">
      <c r="A6" s="6" t="s">
        <v>41</v>
      </c>
      <c r="B6" s="28"/>
      <c r="C6" s="28"/>
      <c r="D6" s="47"/>
      <c r="E6" s="49" t="str">
        <f>IF(F6-B7=0,"OK",F6-B7)</f>
        <v>OK</v>
      </c>
      <c r="F6" s="38">
        <v>0</v>
      </c>
      <c r="G6" s="5" t="s">
        <v>186</v>
      </c>
    </row>
    <row r="7" spans="1:7" ht="18" customHeight="1">
      <c r="A7" s="22" t="s">
        <v>202</v>
      </c>
      <c r="B7" s="28">
        <v>0</v>
      </c>
      <c r="C7" s="28">
        <f>F7+E7</f>
        <v>0</v>
      </c>
      <c r="D7" s="47"/>
      <c r="E7" s="38"/>
      <c r="F7" s="48">
        <f>ROUND(B7/$B$21*$F$20, 0)</f>
        <v>0</v>
      </c>
    </row>
    <row r="8" spans="1:7" ht="18" customHeight="1">
      <c r="A8" s="22"/>
      <c r="B8" s="28"/>
      <c r="C8" s="28">
        <f t="shared" ref="C8:C9" si="0">F8+E8</f>
        <v>0</v>
      </c>
      <c r="D8" s="47"/>
      <c r="E8" s="38"/>
      <c r="F8" s="48">
        <f t="shared" ref="F8:F9" si="1">ROUND(B8/$B$21*$F$21, 0)</f>
        <v>0</v>
      </c>
    </row>
    <row r="9" spans="1:7" ht="18" customHeight="1">
      <c r="A9" s="22"/>
      <c r="B9" s="28"/>
      <c r="C9" s="28">
        <f t="shared" si="0"/>
        <v>0</v>
      </c>
      <c r="D9" s="47"/>
      <c r="E9" s="38"/>
      <c r="F9" s="48">
        <f t="shared" si="1"/>
        <v>0</v>
      </c>
    </row>
    <row r="10" spans="1:7" ht="18" customHeight="1" thickBot="1">
      <c r="A10" s="12" t="s">
        <v>42</v>
      </c>
      <c r="B10" s="31">
        <f>SUM(B7:B9)</f>
        <v>0</v>
      </c>
      <c r="C10" s="31">
        <f>SUM(C7:C9)</f>
        <v>0</v>
      </c>
      <c r="D10" s="47"/>
    </row>
    <row r="11" spans="1:7" ht="18" customHeight="1" thickTop="1">
      <c r="A11" s="6" t="s">
        <v>43</v>
      </c>
      <c r="B11" s="28"/>
      <c r="C11" s="28"/>
      <c r="D11" s="47"/>
      <c r="E11" s="49" t="str">
        <f>IF(F11-B12=0,"OK",F11-B12)</f>
        <v>OK</v>
      </c>
      <c r="F11" s="38">
        <v>2215752</v>
      </c>
      <c r="G11" s="5" t="s">
        <v>187</v>
      </c>
    </row>
    <row r="12" spans="1:7" ht="18" customHeight="1">
      <c r="A12" s="22" t="s">
        <v>170</v>
      </c>
      <c r="B12" s="28">
        <f>SUM(B13:B18)</f>
        <v>2215752</v>
      </c>
      <c r="C12" s="28">
        <v>0</v>
      </c>
      <c r="D12" s="47"/>
      <c r="E12" s="49" t="str">
        <f>IF(F12-B19=0,"OK",F12-B19)</f>
        <v>OK</v>
      </c>
      <c r="F12" s="38">
        <v>0</v>
      </c>
      <c r="G12" s="5" t="s">
        <v>188</v>
      </c>
    </row>
    <row r="13" spans="1:7" ht="18" customHeight="1">
      <c r="A13" s="22" t="s">
        <v>172</v>
      </c>
      <c r="B13" s="28">
        <v>200652</v>
      </c>
      <c r="C13" s="28">
        <f>F13+E13</f>
        <v>0</v>
      </c>
      <c r="D13" s="47"/>
      <c r="E13" s="50"/>
      <c r="F13" s="48">
        <f>ROUND(B13/$B$21*$F$20, 0)</f>
        <v>0</v>
      </c>
    </row>
    <row r="14" spans="1:7" ht="18" customHeight="1">
      <c r="A14" s="22" t="s">
        <v>173</v>
      </c>
      <c r="B14" s="28">
        <v>0</v>
      </c>
      <c r="C14" s="28">
        <f t="shared" ref="C14:C19" si="2">F14+E14</f>
        <v>0</v>
      </c>
      <c r="D14" s="47"/>
      <c r="E14" s="50"/>
      <c r="F14" s="48">
        <f t="shared" ref="F14:F19" si="3">ROUND(B14/$B$21*$F$20, 0)</f>
        <v>0</v>
      </c>
    </row>
    <row r="15" spans="1:7" ht="18" customHeight="1">
      <c r="A15" s="22" t="s">
        <v>174</v>
      </c>
      <c r="B15" s="28">
        <v>1655200</v>
      </c>
      <c r="C15" s="28">
        <f t="shared" si="2"/>
        <v>0</v>
      </c>
      <c r="D15" s="47"/>
      <c r="E15" s="50"/>
      <c r="F15" s="48">
        <f t="shared" si="3"/>
        <v>0</v>
      </c>
    </row>
    <row r="16" spans="1:7" ht="18" customHeight="1">
      <c r="A16" s="22" t="s">
        <v>175</v>
      </c>
      <c r="B16" s="28">
        <v>65900</v>
      </c>
      <c r="C16" s="28">
        <f t="shared" si="2"/>
        <v>0</v>
      </c>
      <c r="D16" s="47"/>
      <c r="E16" s="50"/>
      <c r="F16" s="48">
        <f t="shared" si="3"/>
        <v>0</v>
      </c>
    </row>
    <row r="17" spans="1:7" ht="18" customHeight="1">
      <c r="A17" s="22" t="s">
        <v>209</v>
      </c>
      <c r="B17" s="28">
        <v>294000</v>
      </c>
      <c r="C17" s="28">
        <f t="shared" si="2"/>
        <v>0</v>
      </c>
      <c r="D17" s="47"/>
      <c r="E17" s="50"/>
      <c r="F17" s="48">
        <f t="shared" si="3"/>
        <v>0</v>
      </c>
    </row>
    <row r="18" spans="1:7" ht="18" customHeight="1">
      <c r="A18" s="22" t="s">
        <v>232</v>
      </c>
      <c r="B18" s="28">
        <v>0</v>
      </c>
      <c r="C18" s="28">
        <f t="shared" si="2"/>
        <v>0</v>
      </c>
      <c r="D18" s="47"/>
      <c r="E18" s="50"/>
      <c r="F18" s="48">
        <f t="shared" si="3"/>
        <v>0</v>
      </c>
    </row>
    <row r="19" spans="1:7" ht="18" customHeight="1">
      <c r="A19" s="22" t="s">
        <v>171</v>
      </c>
      <c r="B19" s="28">
        <v>0</v>
      </c>
      <c r="C19" s="28">
        <f t="shared" si="2"/>
        <v>0</v>
      </c>
      <c r="D19" s="47"/>
      <c r="E19" s="50"/>
      <c r="F19" s="48">
        <f t="shared" si="3"/>
        <v>0</v>
      </c>
    </row>
    <row r="20" spans="1:7" ht="18" customHeight="1" thickBot="1">
      <c r="A20" s="12" t="s">
        <v>42</v>
      </c>
      <c r="B20" s="31">
        <f>B12+B19</f>
        <v>2215752</v>
      </c>
      <c r="C20" s="31">
        <f>SUM(C13:C19)</f>
        <v>0</v>
      </c>
      <c r="D20" s="47"/>
      <c r="E20" s="49" t="str">
        <f>IF(F20-C20-C10=0,"OK",F20-C20-C10)</f>
        <v>OK</v>
      </c>
      <c r="F20" s="38">
        <v>0</v>
      </c>
      <c r="G20" s="5" t="s">
        <v>189</v>
      </c>
    </row>
    <row r="21" spans="1:7" ht="18" customHeight="1" thickTop="1">
      <c r="A21" s="4" t="s">
        <v>10</v>
      </c>
      <c r="B21" s="28">
        <f>B10+B20</f>
        <v>2215752</v>
      </c>
      <c r="C21" s="28">
        <f>C10+C20</f>
        <v>0</v>
      </c>
      <c r="D21" s="47"/>
      <c r="E21" s="49" t="str">
        <f>IF(F21-B21=0,"OK",F21-B21)</f>
        <v>OK</v>
      </c>
      <c r="F21" s="38">
        <v>2215752</v>
      </c>
      <c r="G21" s="5" t="s">
        <v>190</v>
      </c>
    </row>
  </sheetData>
  <phoneticPr fontId="6"/>
  <conditionalFormatting sqref="B6:D21">
    <cfRule type="expression" dxfId="32" priority="1" stopIfTrue="1">
      <formula>$C$4="（単位：百万円）"</formula>
    </cfRule>
    <cfRule type="expression" dxfId="31" priority="2" stopIfTrue="1">
      <formula>$C$4="（単位：円）"</formula>
    </cfRule>
    <cfRule type="expression" dxfId="30" priority="3" stopIfTrue="1">
      <formula>$C$4="（単位：千円）"</formula>
    </cfRule>
  </conditionalFormatting>
  <dataValidations count="1">
    <dataValidation type="list" allowBlank="1" showInputMessage="1" showErrorMessage="1" sqref="C4" xr:uid="{FA8D1F03-2AF3-4C01-AA1B-C0AE3A65CF23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K19"/>
  <sheetViews>
    <sheetView zoomScale="91" zoomScaleNormal="70" workbookViewId="0">
      <selection activeCell="B19" sqref="B19"/>
    </sheetView>
  </sheetViews>
  <sheetFormatPr defaultColWidth="8.8984375" defaultRowHeight="10.8"/>
  <cols>
    <col min="1" max="1" width="20.8984375" style="5" customWidth="1"/>
    <col min="2" max="2" width="14.8984375" style="5" customWidth="1"/>
    <col min="3" max="3" width="16.8984375" style="5" customWidth="1"/>
    <col min="4" max="11" width="14.8984375" style="5" customWidth="1"/>
    <col min="12" max="16384" width="8.8984375" style="5"/>
  </cols>
  <sheetData>
    <row r="1" spans="1:11" ht="21">
      <c r="A1" s="8" t="s">
        <v>45</v>
      </c>
    </row>
    <row r="2" spans="1:11" ht="13.2">
      <c r="A2" s="9" t="str">
        <f>"自治体名："&amp;自治体名</f>
        <v>自治体名：早川町</v>
      </c>
    </row>
    <row r="3" spans="1:11" ht="13.2">
      <c r="A3" s="9" t="str">
        <f>"年度："&amp;年度</f>
        <v>年度：令和６年度</v>
      </c>
    </row>
    <row r="4" spans="1:11" ht="13.2">
      <c r="K4" s="7" t="str">
        <f>単位</f>
        <v>（単位：円）</v>
      </c>
    </row>
    <row r="5" spans="1:11" ht="22.5" customHeight="1">
      <c r="A5" s="53" t="s">
        <v>26</v>
      </c>
      <c r="B5" s="55" t="s">
        <v>46</v>
      </c>
      <c r="C5" s="15"/>
      <c r="D5" s="53" t="s">
        <v>47</v>
      </c>
      <c r="E5" s="54" t="s">
        <v>48</v>
      </c>
      <c r="F5" s="53" t="s">
        <v>49</v>
      </c>
      <c r="G5" s="54" t="s">
        <v>50</v>
      </c>
      <c r="H5" s="55" t="s">
        <v>51</v>
      </c>
      <c r="I5" s="17"/>
      <c r="J5" s="18"/>
      <c r="K5" s="53" t="s">
        <v>30</v>
      </c>
    </row>
    <row r="6" spans="1:11" ht="22.5" customHeight="1">
      <c r="A6" s="53"/>
      <c r="B6" s="53"/>
      <c r="C6" s="13" t="s">
        <v>52</v>
      </c>
      <c r="D6" s="53"/>
      <c r="E6" s="53"/>
      <c r="F6" s="53"/>
      <c r="G6" s="53"/>
      <c r="H6" s="53"/>
      <c r="I6" s="2" t="s">
        <v>53</v>
      </c>
      <c r="J6" s="2" t="s">
        <v>54</v>
      </c>
      <c r="K6" s="53"/>
    </row>
    <row r="7" spans="1:11" ht="18" customHeight="1">
      <c r="A7" s="6" t="s">
        <v>55</v>
      </c>
      <c r="B7" s="28"/>
      <c r="C7" s="32"/>
      <c r="D7" s="28"/>
      <c r="E7" s="28"/>
      <c r="F7" s="28"/>
      <c r="G7" s="28"/>
      <c r="H7" s="28"/>
      <c r="I7" s="28"/>
      <c r="J7" s="28"/>
      <c r="K7" s="28"/>
    </row>
    <row r="8" spans="1:11" ht="18" customHeight="1">
      <c r="A8" s="22" t="s">
        <v>234</v>
      </c>
      <c r="B8" s="30">
        <f>SUM(D8:H8)</f>
        <v>8976769</v>
      </c>
      <c r="C8" s="33">
        <f>B8/$B$19*$C$19</f>
        <v>1027058.0570862053</v>
      </c>
      <c r="D8" s="30">
        <v>8976769</v>
      </c>
      <c r="E8" s="30"/>
      <c r="F8" s="30"/>
      <c r="G8" s="30"/>
      <c r="H8" s="30"/>
      <c r="I8" s="30"/>
      <c r="J8" s="30"/>
      <c r="K8" s="30"/>
    </row>
    <row r="9" spans="1:11" ht="18" customHeight="1">
      <c r="A9" s="22" t="s">
        <v>146</v>
      </c>
      <c r="B9" s="30">
        <f t="shared" ref="B9:B13" si="0">SUM(D9:H9)</f>
        <v>25379451</v>
      </c>
      <c r="C9" s="33">
        <f t="shared" ref="C9:C13" si="1">B9/$B$19*$C$19</f>
        <v>2903736.2590008215</v>
      </c>
      <c r="D9" s="30">
        <v>25379451</v>
      </c>
      <c r="E9" s="30"/>
      <c r="F9" s="30"/>
      <c r="G9" s="30"/>
      <c r="H9" s="30"/>
      <c r="I9" s="30"/>
      <c r="J9" s="30"/>
      <c r="K9" s="30"/>
    </row>
    <row r="10" spans="1:11" ht="18" customHeight="1">
      <c r="A10" s="22" t="s">
        <v>147</v>
      </c>
      <c r="B10" s="30">
        <f t="shared" si="0"/>
        <v>17467435</v>
      </c>
      <c r="C10" s="33">
        <f t="shared" si="1"/>
        <v>1998499.6665704085</v>
      </c>
      <c r="D10" s="30">
        <v>17467435</v>
      </c>
      <c r="E10" s="30"/>
      <c r="F10" s="30"/>
      <c r="G10" s="30"/>
      <c r="H10" s="30"/>
      <c r="I10" s="30"/>
      <c r="J10" s="30"/>
      <c r="K10" s="30"/>
    </row>
    <row r="11" spans="1:11" ht="18" customHeight="1">
      <c r="A11" s="22" t="s">
        <v>148</v>
      </c>
      <c r="B11" s="30">
        <f t="shared" si="0"/>
        <v>332732725</v>
      </c>
      <c r="C11" s="33">
        <f t="shared" si="1"/>
        <v>38068911.661589898</v>
      </c>
      <c r="D11" s="30"/>
      <c r="E11" s="30">
        <v>332732725</v>
      </c>
      <c r="F11" s="30"/>
      <c r="G11" s="30"/>
      <c r="H11" s="30"/>
      <c r="I11" s="30"/>
      <c r="J11" s="30"/>
      <c r="K11" s="30"/>
    </row>
    <row r="12" spans="1:11" ht="18" customHeight="1">
      <c r="A12" s="22" t="s">
        <v>235</v>
      </c>
      <c r="B12" s="30">
        <f t="shared" si="0"/>
        <v>258860618</v>
      </c>
      <c r="C12" s="33">
        <f t="shared" si="1"/>
        <v>29616990.632065319</v>
      </c>
      <c r="D12" s="30">
        <v>230205518</v>
      </c>
      <c r="E12" s="30">
        <v>27033917</v>
      </c>
      <c r="F12" s="30"/>
      <c r="G12" s="30">
        <v>1621183</v>
      </c>
      <c r="H12" s="30"/>
      <c r="I12" s="30"/>
      <c r="J12" s="30"/>
      <c r="K12" s="30"/>
    </row>
    <row r="13" spans="1:11" ht="18" customHeight="1">
      <c r="A13" s="22" t="s">
        <v>236</v>
      </c>
      <c r="B13" s="30">
        <f t="shared" si="0"/>
        <v>296137</v>
      </c>
      <c r="C13" s="33">
        <f t="shared" si="1"/>
        <v>33881.889113035832</v>
      </c>
      <c r="D13" s="30"/>
      <c r="E13" s="30"/>
      <c r="F13" s="30"/>
      <c r="G13" s="30">
        <v>296137</v>
      </c>
      <c r="H13" s="30"/>
      <c r="I13" s="30"/>
      <c r="J13" s="30"/>
      <c r="K13" s="30"/>
    </row>
    <row r="14" spans="1:11" ht="18" customHeight="1">
      <c r="A14" s="22" t="s">
        <v>30</v>
      </c>
      <c r="B14" s="30">
        <f>SUM(D14:H14)-2833</f>
        <v>1622398302</v>
      </c>
      <c r="C14" s="33">
        <f>B14/$B$19*$C$19</f>
        <v>185623273.57115665</v>
      </c>
      <c r="D14" s="30">
        <f>1471826135+129018000</f>
        <v>1600844135</v>
      </c>
      <c r="E14" s="30">
        <v>21557000</v>
      </c>
      <c r="F14" s="30"/>
      <c r="G14" s="30"/>
      <c r="H14" s="30"/>
      <c r="I14" s="30"/>
      <c r="J14" s="30"/>
      <c r="K14" s="30"/>
    </row>
    <row r="15" spans="1:11" ht="18" customHeight="1">
      <c r="A15" s="6" t="s">
        <v>57</v>
      </c>
      <c r="B15" s="30"/>
      <c r="C15" s="33"/>
      <c r="D15" s="30"/>
      <c r="E15" s="30"/>
      <c r="F15" s="30"/>
      <c r="G15" s="30"/>
      <c r="H15" s="30"/>
      <c r="I15" s="30"/>
      <c r="J15" s="30"/>
      <c r="K15" s="30"/>
    </row>
    <row r="16" spans="1:11" ht="18" customHeight="1">
      <c r="A16" s="22" t="s">
        <v>149</v>
      </c>
      <c r="B16" s="30"/>
      <c r="C16" s="33"/>
      <c r="D16" s="30"/>
      <c r="E16" s="30"/>
      <c r="F16" s="30"/>
      <c r="G16" s="30"/>
      <c r="H16" s="30"/>
      <c r="I16" s="30"/>
      <c r="J16" s="30"/>
      <c r="K16" s="30"/>
    </row>
    <row r="17" spans="1:11" ht="18" customHeight="1">
      <c r="A17" s="22" t="s">
        <v>150</v>
      </c>
      <c r="B17" s="30"/>
      <c r="C17" s="33"/>
      <c r="D17" s="30"/>
      <c r="E17" s="30"/>
      <c r="F17" s="30"/>
      <c r="G17" s="30"/>
      <c r="H17" s="30"/>
      <c r="I17" s="30"/>
      <c r="J17" s="30"/>
      <c r="K17" s="30"/>
    </row>
    <row r="18" spans="1:11" ht="18" customHeight="1">
      <c r="A18" s="22" t="s">
        <v>151</v>
      </c>
      <c r="B18" s="30"/>
      <c r="C18" s="33"/>
      <c r="D18" s="30"/>
      <c r="E18" s="30"/>
      <c r="F18" s="30"/>
      <c r="G18" s="30"/>
      <c r="H18" s="30"/>
      <c r="I18" s="30"/>
      <c r="J18" s="30"/>
      <c r="K18" s="30"/>
    </row>
    <row r="19" spans="1:11" ht="18" customHeight="1">
      <c r="A19" s="4" t="s">
        <v>58</v>
      </c>
      <c r="B19" s="28">
        <v>2266117103</v>
      </c>
      <c r="C19" s="32">
        <v>259273000</v>
      </c>
      <c r="D19" s="28">
        <f t="shared" ref="D19:K19" si="2">SUM(D8:D18)</f>
        <v>1882873308</v>
      </c>
      <c r="E19" s="28">
        <f t="shared" si="2"/>
        <v>381323642</v>
      </c>
      <c r="F19" s="28">
        <f t="shared" si="2"/>
        <v>0</v>
      </c>
      <c r="G19" s="28">
        <f t="shared" si="2"/>
        <v>1917320</v>
      </c>
      <c r="H19" s="28">
        <f t="shared" si="2"/>
        <v>0</v>
      </c>
      <c r="I19" s="28">
        <f t="shared" si="2"/>
        <v>0</v>
      </c>
      <c r="J19" s="28">
        <f t="shared" si="2"/>
        <v>0</v>
      </c>
      <c r="K19" s="28">
        <f t="shared" si="2"/>
        <v>0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6"/>
  <conditionalFormatting sqref="B7:K19">
    <cfRule type="expression" dxfId="29" priority="1" stopIfTrue="1">
      <formula>$K$4="（単位：百万円）"</formula>
    </cfRule>
    <cfRule type="expression" dxfId="28" priority="2" stopIfTrue="1">
      <formula>$K$4="（単位：円）"</formula>
    </cfRule>
    <cfRule type="expression" dxfId="27" priority="3" stopIfTrue="1">
      <formula>$K$4="（単位：千円）"</formula>
    </cfRule>
  </conditionalFormatting>
  <dataValidations disablePrompts="1" count="1">
    <dataValidation type="list" allowBlank="1" showInputMessage="1" showErrorMessage="1" sqref="K4" xr:uid="{3138D2DB-A0E7-430A-AE74-5BADB91E8E89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</vt:i4>
      </vt:variant>
    </vt:vector>
  </HeadingPairs>
  <TitlesOfParts>
    <vt:vector size="22" baseType="lpstr">
      <vt:lpstr>設定</vt:lpstr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有形固定資産に係る行政目的別の明細!Print_Titles</vt:lpstr>
      <vt:lpstr>有形固定資産の明細!Print_Titles</vt:lpstr>
      <vt:lpstr>自治体名</vt:lpstr>
      <vt:lpstr>単位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2024-03-13T13:04:17Z</dcterms:created>
  <dcterms:modified xsi:type="dcterms:W3CDTF">2026-03-30T02:28:13Z</dcterms:modified>
</cp:coreProperties>
</file>